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cvcsc-my.sharepoint.com/personal/u37rml_acv-csc_be/Documents/Desktop/"/>
    </mc:Choice>
  </mc:AlternateContent>
  <xr:revisionPtr revIDLastSave="0" documentId="8_{E4090693-2ED9-4E20-97C4-254932E3E2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 SECTORS (CP - PC)" sheetId="9" r:id="rId1"/>
    <sheet name="118" sheetId="13" r:id="rId2"/>
    <sheet name="119" sheetId="12" r:id="rId3"/>
    <sheet name="121" sheetId="11" r:id="rId4"/>
    <sheet name="133" sheetId="10" r:id="rId5"/>
    <sheet name="152.01" sheetId="6" r:id="rId6"/>
    <sheet name="302" sheetId="8" r:id="rId7"/>
    <sheet name="317" sheetId="5" r:id="rId8"/>
    <sheet name="322.01" sheetId="4" r:id="rId9"/>
  </sheets>
  <externalReferences>
    <externalReference r:id="rId10"/>
  </externalReferences>
  <definedNames>
    <definedName name="\B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H10" i="4"/>
  <c r="H15" i="4"/>
  <c r="H11" i="4"/>
  <c r="C15" i="4"/>
  <c r="D15" i="4"/>
  <c r="E15" i="4"/>
  <c r="F15" i="4"/>
  <c r="B15" i="4"/>
  <c r="C11" i="4"/>
  <c r="D11" i="4"/>
  <c r="E11" i="4"/>
  <c r="F11" i="4"/>
  <c r="B11" i="4"/>
  <c r="B2" i="13"/>
  <c r="B9" i="13" s="1"/>
  <c r="D22" i="9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F7" i="13" s="1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E7" i="13" s="1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D7" i="13" s="1"/>
  <c r="Y23" i="13"/>
  <c r="X23" i="13"/>
  <c r="W23" i="13"/>
  <c r="V23" i="13"/>
  <c r="U23" i="13"/>
  <c r="T23" i="13"/>
  <c r="S23" i="13"/>
  <c r="R23" i="13"/>
  <c r="Q23" i="13"/>
  <c r="P23" i="13"/>
  <c r="O23" i="13"/>
  <c r="N23" i="13"/>
  <c r="AA22" i="13"/>
  <c r="Z22" i="13"/>
  <c r="C6" i="13" s="1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7" i="13"/>
  <c r="G6" i="13"/>
  <c r="F6" i="13"/>
  <c r="E6" i="13"/>
  <c r="D6" i="13"/>
  <c r="B6" i="13"/>
  <c r="F5" i="13"/>
  <c r="E5" i="13"/>
  <c r="D5" i="13" a="1"/>
  <c r="D5" i="13" s="1"/>
  <c r="C5" i="13"/>
  <c r="B5" i="13"/>
  <c r="E19" i="9"/>
  <c r="F19" i="9"/>
  <c r="G19" i="9"/>
  <c r="H19" i="9"/>
  <c r="D19" i="9"/>
  <c r="B5" i="11"/>
  <c r="B5" i="12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D7" i="4" s="1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C7" i="4" s="1"/>
  <c r="Y27" i="4"/>
  <c r="X27" i="4"/>
  <c r="W27" i="4"/>
  <c r="V27" i="4"/>
  <c r="U27" i="4"/>
  <c r="T27" i="4"/>
  <c r="S27" i="4"/>
  <c r="R27" i="4"/>
  <c r="Q27" i="4"/>
  <c r="P27" i="4"/>
  <c r="O27" i="4"/>
  <c r="N27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F7" i="4"/>
  <c r="E7" i="4"/>
  <c r="F5" i="4"/>
  <c r="E5" i="4"/>
  <c r="D5" i="4" a="1"/>
  <c r="D5" i="4" s="1"/>
  <c r="C5" i="4"/>
  <c r="B2" i="4"/>
  <c r="P29" i="4" s="1"/>
  <c r="P30" i="4" s="1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F7" i="5" s="1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D7" i="5" s="1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F5" i="5"/>
  <c r="E5" i="5"/>
  <c r="D5" i="5" a="1"/>
  <c r="D5" i="5" s="1"/>
  <c r="C5" i="5"/>
  <c r="B2" i="5"/>
  <c r="P29" i="5" s="1"/>
  <c r="H35" i="6"/>
  <c r="H36" i="6"/>
  <c r="H37" i="6"/>
  <c r="H38" i="6"/>
  <c r="H39" i="6"/>
  <c r="H40" i="6"/>
  <c r="H41" i="6"/>
  <c r="H42" i="6"/>
  <c r="H43" i="6"/>
  <c r="H34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Q28" i="11"/>
  <c r="R28" i="11"/>
  <c r="S28" i="11"/>
  <c r="T28" i="11"/>
  <c r="U28" i="11"/>
  <c r="V28" i="11"/>
  <c r="W28" i="11"/>
  <c r="X28" i="11"/>
  <c r="Y28" i="11"/>
  <c r="Z28" i="11"/>
  <c r="AA28" i="11"/>
  <c r="P28" i="11"/>
  <c r="O28" i="11"/>
  <c r="N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BT28" i="11"/>
  <c r="BU28" i="11"/>
  <c r="BV28" i="11"/>
  <c r="BW28" i="11"/>
  <c r="Z23" i="12"/>
  <c r="AA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 s="1"/>
  <c r="F40" i="6"/>
  <c r="G40" i="6" s="1"/>
  <c r="F41" i="6"/>
  <c r="G41" i="6" s="1"/>
  <c r="F42" i="6"/>
  <c r="G42" i="6" s="1"/>
  <c r="F43" i="6"/>
  <c r="G43" i="6" s="1"/>
  <c r="A44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F5" i="6"/>
  <c r="E5" i="6"/>
  <c r="D5" i="6" a="1"/>
  <c r="D5" i="6" s="1"/>
  <c r="C5" i="6"/>
  <c r="B2" i="6"/>
  <c r="B2" i="8"/>
  <c r="B2" i="10"/>
  <c r="B8" i="13" l="1"/>
  <c r="C8" i="13" s="1"/>
  <c r="C7" i="13"/>
  <c r="C9" i="13" s="1"/>
  <c r="D9" i="13" s="1"/>
  <c r="E9" i="13" s="1"/>
  <c r="F9" i="13" s="1"/>
  <c r="G9" i="13" s="1"/>
  <c r="B13" i="4"/>
  <c r="C13" i="4" s="1"/>
  <c r="D13" i="4" s="1"/>
  <c r="E13" i="4" s="1"/>
  <c r="F13" i="4" s="1"/>
  <c r="Q30" i="4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Q29" i="4"/>
  <c r="B13" i="5"/>
  <c r="E7" i="5"/>
  <c r="C7" i="5"/>
  <c r="Q29" i="5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P30" i="5"/>
  <c r="H44" i="6"/>
  <c r="P29" i="6"/>
  <c r="P30" i="6" s="1"/>
  <c r="F7" i="6"/>
  <c r="D7" i="6"/>
  <c r="E7" i="6"/>
  <c r="C7" i="6"/>
  <c r="B13" i="6"/>
  <c r="D8" i="13" l="1"/>
  <c r="C10" i="13"/>
  <c r="C11" i="13"/>
  <c r="E22" i="9" s="1"/>
  <c r="AC30" i="4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R29" i="4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B9" i="4"/>
  <c r="C13" i="5"/>
  <c r="D13" i="5" s="1"/>
  <c r="E13" i="5" s="1"/>
  <c r="F13" i="5" s="1"/>
  <c r="B8" i="5"/>
  <c r="B15" i="5" s="1"/>
  <c r="Q30" i="5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29" i="5"/>
  <c r="AD29" i="5" s="1"/>
  <c r="AE29" i="5" s="1"/>
  <c r="AF29" i="5" s="1"/>
  <c r="AG29" i="5" s="1"/>
  <c r="AH29" i="5" s="1"/>
  <c r="AI29" i="5" s="1"/>
  <c r="AJ29" i="5" s="1"/>
  <c r="AK29" i="5" s="1"/>
  <c r="AL29" i="5" s="1"/>
  <c r="AM29" i="5" s="1"/>
  <c r="AN29" i="5" s="1"/>
  <c r="Q30" i="6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Q29" i="6"/>
  <c r="R29" i="6" s="1"/>
  <c r="S29" i="6" s="1"/>
  <c r="T29" i="6" s="1"/>
  <c r="U29" i="6" s="1"/>
  <c r="V29" i="6" s="1"/>
  <c r="W29" i="6" s="1"/>
  <c r="X29" i="6" s="1"/>
  <c r="Y29" i="6" s="1"/>
  <c r="Z29" i="6" s="1"/>
  <c r="AA29" i="6" s="1"/>
  <c r="AB29" i="6" s="1"/>
  <c r="C13" i="6"/>
  <c r="D13" i="6" s="1"/>
  <c r="E13" i="6" s="1"/>
  <c r="F13" i="6" s="1"/>
  <c r="D10" i="13" l="1"/>
  <c r="D11" i="13"/>
  <c r="F22" i="9" s="1"/>
  <c r="E8" i="13"/>
  <c r="B8" i="4"/>
  <c r="C9" i="4"/>
  <c r="AC29" i="4"/>
  <c r="AD29" i="4" s="1"/>
  <c r="AE29" i="4" s="1"/>
  <c r="AF29" i="4" s="1"/>
  <c r="AG29" i="4" s="1"/>
  <c r="AH29" i="4" s="1"/>
  <c r="AI29" i="4" s="1"/>
  <c r="AO30" i="4"/>
  <c r="AP30" i="4" s="1"/>
  <c r="AQ30" i="4" s="1"/>
  <c r="AR30" i="4" s="1"/>
  <c r="AS30" i="4" s="1"/>
  <c r="AT30" i="4" s="1"/>
  <c r="AU30" i="4" s="1"/>
  <c r="AV30" i="4" s="1"/>
  <c r="AW30" i="4" s="1"/>
  <c r="AX30" i="4" s="1"/>
  <c r="AY30" i="4" s="1"/>
  <c r="AZ30" i="4" s="1"/>
  <c r="B9" i="5"/>
  <c r="B14" i="5" s="1"/>
  <c r="C8" i="5"/>
  <c r="C15" i="5" s="1"/>
  <c r="AC30" i="5"/>
  <c r="AD30" i="5" s="1"/>
  <c r="AE30" i="5" s="1"/>
  <c r="AF30" i="5" s="1"/>
  <c r="AG30" i="5" s="1"/>
  <c r="AH30" i="5" s="1"/>
  <c r="AI30" i="5" s="1"/>
  <c r="AJ30" i="5" s="1"/>
  <c r="AK30" i="5" s="1"/>
  <c r="AL30" i="5" s="1"/>
  <c r="AM30" i="5" s="1"/>
  <c r="AN30" i="5" s="1"/>
  <c r="AO29" i="5"/>
  <c r="AP29" i="5" s="1"/>
  <c r="AQ29" i="5" s="1"/>
  <c r="AR29" i="5" s="1"/>
  <c r="AS29" i="5" s="1"/>
  <c r="AT29" i="5" s="1"/>
  <c r="AU29" i="5" s="1"/>
  <c r="AV29" i="5" s="1"/>
  <c r="AW29" i="5" s="1"/>
  <c r="AX29" i="5" s="1"/>
  <c r="AY29" i="5" s="1"/>
  <c r="AZ29" i="5" s="1"/>
  <c r="B9" i="6"/>
  <c r="AC30" i="6"/>
  <c r="AD30" i="6" s="1"/>
  <c r="AE30" i="6" s="1"/>
  <c r="AF30" i="6" s="1"/>
  <c r="AG30" i="6" s="1"/>
  <c r="AH30" i="6" s="1"/>
  <c r="AI30" i="6" s="1"/>
  <c r="AJ30" i="6" s="1"/>
  <c r="AK30" i="6" s="1"/>
  <c r="B8" i="6"/>
  <c r="B15" i="6" s="1"/>
  <c r="AC29" i="6"/>
  <c r="AD29" i="6" s="1"/>
  <c r="B2" i="11"/>
  <c r="B2" i="12"/>
  <c r="B8" i="12" s="1"/>
  <c r="C8" i="12" s="1"/>
  <c r="C5" i="12"/>
  <c r="D5" i="12" a="1"/>
  <c r="D5" i="12" s="1"/>
  <c r="E5" i="12"/>
  <c r="F5" i="12"/>
  <c r="E6" i="12"/>
  <c r="F6" i="12"/>
  <c r="G6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C6" i="12" s="1"/>
  <c r="AA22" i="12"/>
  <c r="C7" i="12"/>
  <c r="AB23" i="12"/>
  <c r="AC23" i="12"/>
  <c r="AD23" i="12"/>
  <c r="AE23" i="12"/>
  <c r="AF23" i="12"/>
  <c r="AG23" i="12"/>
  <c r="AH23" i="12"/>
  <c r="AI23" i="12"/>
  <c r="AJ23" i="12"/>
  <c r="AK23" i="12"/>
  <c r="AL23" i="12"/>
  <c r="D7" i="12" s="1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E7" i="12" s="1"/>
  <c r="AY23" i="12"/>
  <c r="AZ23" i="12"/>
  <c r="BA23" i="12"/>
  <c r="BB23" i="12"/>
  <c r="BC23" i="12"/>
  <c r="BD23" i="12"/>
  <c r="BE23" i="12"/>
  <c r="BF23" i="12"/>
  <c r="BG23" i="12"/>
  <c r="BH23" i="12"/>
  <c r="BI23" i="12"/>
  <c r="BJ23" i="12"/>
  <c r="F7" i="12" s="1"/>
  <c r="BK23" i="12"/>
  <c r="BL23" i="12"/>
  <c r="BM23" i="12"/>
  <c r="BN23" i="12"/>
  <c r="BO23" i="12"/>
  <c r="BP23" i="12"/>
  <c r="BQ23" i="12"/>
  <c r="BR23" i="12"/>
  <c r="BS23" i="12"/>
  <c r="BT23" i="12"/>
  <c r="BU23" i="12"/>
  <c r="BV23" i="12"/>
  <c r="G7" i="12" s="1"/>
  <c r="BW23" i="12"/>
  <c r="E10" i="13" l="1"/>
  <c r="E11" i="13"/>
  <c r="G22" i="9" s="1"/>
  <c r="F8" i="13"/>
  <c r="B10" i="4"/>
  <c r="D29" i="9" s="1"/>
  <c r="B14" i="4"/>
  <c r="B10" i="6"/>
  <c r="AJ29" i="4"/>
  <c r="AK29" i="4" s="1"/>
  <c r="AL29" i="4" s="1"/>
  <c r="BA30" i="4"/>
  <c r="BB30" i="4" s="1"/>
  <c r="BC30" i="4" s="1"/>
  <c r="BD30" i="4" s="1"/>
  <c r="BE30" i="4" s="1"/>
  <c r="BF30" i="4" s="1"/>
  <c r="BG30" i="4" s="1"/>
  <c r="BH30" i="4" s="1"/>
  <c r="BI30" i="4" s="1"/>
  <c r="BJ30" i="4" s="1"/>
  <c r="BK30" i="4" s="1"/>
  <c r="BL30" i="4" s="1"/>
  <c r="D9" i="4"/>
  <c r="B10" i="5"/>
  <c r="D8" i="5"/>
  <c r="BA29" i="5"/>
  <c r="BB29" i="5" s="1"/>
  <c r="BC29" i="5" s="1"/>
  <c r="BD29" i="5" s="1"/>
  <c r="BE29" i="5" s="1"/>
  <c r="BF29" i="5" s="1"/>
  <c r="BG29" i="5" s="1"/>
  <c r="BH29" i="5" s="1"/>
  <c r="BI29" i="5" s="1"/>
  <c r="BJ29" i="5" s="1"/>
  <c r="BK29" i="5" s="1"/>
  <c r="BL29" i="5" s="1"/>
  <c r="AO30" i="5"/>
  <c r="AP30" i="5" s="1"/>
  <c r="AQ30" i="5" s="1"/>
  <c r="AR30" i="5" s="1"/>
  <c r="AS30" i="5" s="1"/>
  <c r="AT30" i="5" s="1"/>
  <c r="AU30" i="5" s="1"/>
  <c r="AV30" i="5" s="1"/>
  <c r="AW30" i="5" s="1"/>
  <c r="AX30" i="5" s="1"/>
  <c r="AY30" i="5" s="1"/>
  <c r="AZ30" i="5" s="1"/>
  <c r="C9" i="5"/>
  <c r="C10" i="5" s="1"/>
  <c r="C11" i="5" s="1"/>
  <c r="C6" i="5"/>
  <c r="C14" i="5"/>
  <c r="B14" i="6"/>
  <c r="AL30" i="6"/>
  <c r="AM30" i="6" s="1"/>
  <c r="AE29" i="6"/>
  <c r="AF29" i="6" s="1"/>
  <c r="B9" i="12"/>
  <c r="C9" i="12" s="1"/>
  <c r="D9" i="12" s="1"/>
  <c r="E9" i="12" s="1"/>
  <c r="F9" i="12" s="1"/>
  <c r="G9" i="12" s="1"/>
  <c r="D6" i="12"/>
  <c r="D8" i="12" s="1"/>
  <c r="F10" i="13" l="1"/>
  <c r="H10" i="13" s="1"/>
  <c r="F11" i="13"/>
  <c r="H22" i="9" s="1"/>
  <c r="G8" i="13"/>
  <c r="D11" i="12"/>
  <c r="F23" i="9" s="1"/>
  <c r="B11" i="5"/>
  <c r="D28" i="9" s="1"/>
  <c r="B11" i="6"/>
  <c r="D26" i="9" s="1"/>
  <c r="D6" i="5"/>
  <c r="D15" i="5"/>
  <c r="C11" i="12"/>
  <c r="AM29" i="4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BE29" i="4" s="1"/>
  <c r="BF29" i="4" s="1"/>
  <c r="BG29" i="4" s="1"/>
  <c r="BH29" i="4" s="1"/>
  <c r="BI29" i="4" s="1"/>
  <c r="BJ29" i="4" s="1"/>
  <c r="BK29" i="4" s="1"/>
  <c r="BL29" i="4" s="1"/>
  <c r="BM30" i="4"/>
  <c r="BN30" i="4" s="1"/>
  <c r="BO30" i="4" s="1"/>
  <c r="BP30" i="4" s="1"/>
  <c r="BQ30" i="4" s="1"/>
  <c r="BR30" i="4" s="1"/>
  <c r="BS30" i="4" s="1"/>
  <c r="BT30" i="4" s="1"/>
  <c r="BU30" i="4" s="1"/>
  <c r="BV30" i="4" s="1"/>
  <c r="BW30" i="4" s="1"/>
  <c r="E9" i="4"/>
  <c r="E8" i="5"/>
  <c r="D14" i="5"/>
  <c r="D9" i="5"/>
  <c r="D10" i="5" s="1"/>
  <c r="BA30" i="5"/>
  <c r="BB30" i="5" s="1"/>
  <c r="BC30" i="5" s="1"/>
  <c r="BD30" i="5" s="1"/>
  <c r="BE30" i="5" s="1"/>
  <c r="BF30" i="5" s="1"/>
  <c r="BG30" i="5" s="1"/>
  <c r="BH30" i="5" s="1"/>
  <c r="BI30" i="5" s="1"/>
  <c r="BJ30" i="5" s="1"/>
  <c r="BK30" i="5" s="1"/>
  <c r="BL30" i="5" s="1"/>
  <c r="BM29" i="5"/>
  <c r="BN29" i="5" s="1"/>
  <c r="BO29" i="5" s="1"/>
  <c r="BP29" i="5" s="1"/>
  <c r="BQ29" i="5" s="1"/>
  <c r="BR29" i="5" s="1"/>
  <c r="BS29" i="5" s="1"/>
  <c r="BT29" i="5" s="1"/>
  <c r="BU29" i="5" s="1"/>
  <c r="BV29" i="5" s="1"/>
  <c r="BW29" i="5" s="1"/>
  <c r="E28" i="9"/>
  <c r="C9" i="6"/>
  <c r="AN30" i="6"/>
  <c r="AO30" i="6" s="1"/>
  <c r="AG29" i="6"/>
  <c r="C10" i="12"/>
  <c r="E8" i="12"/>
  <c r="E11" i="12" s="1"/>
  <c r="D10" i="12"/>
  <c r="E23" i="9"/>
  <c r="J22" i="9" l="1"/>
  <c r="H11" i="13"/>
  <c r="I22" i="9"/>
  <c r="G10" i="13"/>
  <c r="G11" i="13"/>
  <c r="D11" i="5"/>
  <c r="F28" i="9" s="1"/>
  <c r="E6" i="5"/>
  <c r="E15" i="5"/>
  <c r="C8" i="4"/>
  <c r="C14" i="4" s="1"/>
  <c r="D8" i="4"/>
  <c r="D14" i="4" s="1"/>
  <c r="E14" i="5"/>
  <c r="E8" i="4"/>
  <c r="E14" i="4" s="1"/>
  <c r="F9" i="4"/>
  <c r="BM29" i="4"/>
  <c r="E9" i="5"/>
  <c r="E10" i="5" s="1"/>
  <c r="F8" i="5"/>
  <c r="F15" i="5" s="1"/>
  <c r="BM30" i="5"/>
  <c r="BN30" i="5" s="1"/>
  <c r="BO30" i="5" s="1"/>
  <c r="BP30" i="5" s="1"/>
  <c r="BQ30" i="5" s="1"/>
  <c r="BR30" i="5" s="1"/>
  <c r="BS30" i="5" s="1"/>
  <c r="BT30" i="5" s="1"/>
  <c r="BU30" i="5" s="1"/>
  <c r="BV30" i="5" s="1"/>
  <c r="BW30" i="5" s="1"/>
  <c r="AP30" i="6"/>
  <c r="AQ30" i="6" s="1"/>
  <c r="AR30" i="6" s="1"/>
  <c r="AS30" i="6" s="1"/>
  <c r="AH29" i="6"/>
  <c r="AI29" i="6" s="1"/>
  <c r="F8" i="12"/>
  <c r="F11" i="12" s="1"/>
  <c r="H11" i="12" s="1"/>
  <c r="G23" i="9"/>
  <c r="E10" i="12"/>
  <c r="C6" i="4" l="1"/>
  <c r="C10" i="4"/>
  <c r="E29" i="9" s="1"/>
  <c r="D10" i="4"/>
  <c r="F29" i="9" s="1"/>
  <c r="E11" i="5"/>
  <c r="G28" i="9" s="1"/>
  <c r="D6" i="4"/>
  <c r="BN29" i="4"/>
  <c r="BO29" i="4" s="1"/>
  <c r="BP29" i="4" s="1"/>
  <c r="BQ29" i="4" s="1"/>
  <c r="E6" i="4"/>
  <c r="E10" i="4"/>
  <c r="G29" i="9" s="1"/>
  <c r="F9" i="5"/>
  <c r="F10" i="5" s="1"/>
  <c r="F11" i="5" s="1"/>
  <c r="F14" i="5"/>
  <c r="H14" i="5" s="1"/>
  <c r="H15" i="5"/>
  <c r="F6" i="5"/>
  <c r="AT30" i="6"/>
  <c r="AU30" i="6" s="1"/>
  <c r="AJ29" i="6"/>
  <c r="AK29" i="6" s="1"/>
  <c r="AL29" i="6" s="1"/>
  <c r="AM29" i="6" s="1"/>
  <c r="AN29" i="6" s="1"/>
  <c r="G8" i="12"/>
  <c r="G11" i="12" s="1"/>
  <c r="H23" i="9"/>
  <c r="F10" i="12"/>
  <c r="H10" i="12" s="1"/>
  <c r="J23" i="9" l="1"/>
  <c r="I23" i="9"/>
  <c r="BR29" i="4"/>
  <c r="BS29" i="4" s="1"/>
  <c r="BT29" i="4" s="1"/>
  <c r="BU29" i="4" s="1"/>
  <c r="BV29" i="4" s="1"/>
  <c r="BW29" i="4" s="1"/>
  <c r="H10" i="5"/>
  <c r="AV30" i="6"/>
  <c r="AW30" i="6" s="1"/>
  <c r="AX30" i="6" s="1"/>
  <c r="AY30" i="6" s="1"/>
  <c r="AZ30" i="6" s="1"/>
  <c r="C8" i="6"/>
  <c r="AO29" i="6"/>
  <c r="AP29" i="6" s="1"/>
  <c r="AQ29" i="6" s="1"/>
  <c r="AR29" i="6" s="1"/>
  <c r="AS29" i="6" s="1"/>
  <c r="AT29" i="6" s="1"/>
  <c r="AU29" i="6" s="1"/>
  <c r="AV29" i="6" s="1"/>
  <c r="AW29" i="6" s="1"/>
  <c r="AX29" i="6" s="1"/>
  <c r="G10" i="12"/>
  <c r="C10" i="6" l="1"/>
  <c r="C15" i="6"/>
  <c r="F8" i="4"/>
  <c r="H11" i="5"/>
  <c r="H28" i="9"/>
  <c r="BA30" i="6"/>
  <c r="BB30" i="6" s="1"/>
  <c r="BC30" i="6" s="1"/>
  <c r="BD30" i="6" s="1"/>
  <c r="BE30" i="6" s="1"/>
  <c r="BF30" i="6" s="1"/>
  <c r="BG30" i="6" s="1"/>
  <c r="BH30" i="6" s="1"/>
  <c r="BI30" i="6" s="1"/>
  <c r="BJ30" i="6" s="1"/>
  <c r="D9" i="6"/>
  <c r="AY29" i="6"/>
  <c r="D8" i="6" s="1"/>
  <c r="D15" i="6" s="1"/>
  <c r="C6" i="6"/>
  <c r="C14" i="6"/>
  <c r="C5" i="11"/>
  <c r="D5" i="11" a="1"/>
  <c r="D5" i="11" s="1"/>
  <c r="E5" i="11"/>
  <c r="F5" i="11"/>
  <c r="D7" i="11"/>
  <c r="B10" i="11"/>
  <c r="B12" i="11" s="1"/>
  <c r="B11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C7" i="11"/>
  <c r="E7" i="11"/>
  <c r="F7" i="11"/>
  <c r="C11" i="6" l="1"/>
  <c r="E26" i="9" s="1"/>
  <c r="F10" i="4"/>
  <c r="F6" i="4"/>
  <c r="D10" i="6"/>
  <c r="I28" i="9"/>
  <c r="J28" i="9"/>
  <c r="F14" i="4"/>
  <c r="BK30" i="6"/>
  <c r="BL30" i="6" s="1"/>
  <c r="D6" i="6"/>
  <c r="D14" i="6"/>
  <c r="AZ29" i="6"/>
  <c r="C10" i="11"/>
  <c r="C11" i="11"/>
  <c r="B14" i="11"/>
  <c r="B13" i="11"/>
  <c r="B15" i="11" s="1"/>
  <c r="C5" i="10"/>
  <c r="D5" i="10" a="1"/>
  <c r="D5" i="10" s="1"/>
  <c r="E5" i="10"/>
  <c r="F5" i="10"/>
  <c r="B14" i="10"/>
  <c r="B17" i="10" s="1"/>
  <c r="B15" i="10"/>
  <c r="B16" i="11" l="1"/>
  <c r="E9" i="6"/>
  <c r="D11" i="6"/>
  <c r="F26" i="9" s="1"/>
  <c r="BM30" i="6"/>
  <c r="BN30" i="6" s="1"/>
  <c r="BO30" i="6" s="1"/>
  <c r="BP30" i="6" s="1"/>
  <c r="BQ30" i="6" s="1"/>
  <c r="BR30" i="6" s="1"/>
  <c r="BS30" i="6" s="1"/>
  <c r="BT30" i="6" s="1"/>
  <c r="BU30" i="6" s="1"/>
  <c r="BV30" i="6" s="1"/>
  <c r="BW30" i="6" s="1"/>
  <c r="BA29" i="6"/>
  <c r="BB29" i="6" s="1"/>
  <c r="BC29" i="6" s="1"/>
  <c r="BD29" i="6" s="1"/>
  <c r="B22" i="10"/>
  <c r="C15" i="10"/>
  <c r="C17" i="10" s="1"/>
  <c r="D24" i="9"/>
  <c r="C13" i="11"/>
  <c r="D11" i="11"/>
  <c r="C14" i="11"/>
  <c r="C12" i="11"/>
  <c r="B21" i="10"/>
  <c r="B16" i="10"/>
  <c r="B19" i="10"/>
  <c r="H29" i="9" l="1"/>
  <c r="F9" i="6"/>
  <c r="BE29" i="6"/>
  <c r="D15" i="10"/>
  <c r="D17" i="10" s="1"/>
  <c r="C19" i="10"/>
  <c r="C21" i="10"/>
  <c r="D10" i="11"/>
  <c r="C15" i="11"/>
  <c r="E11" i="11"/>
  <c r="D13" i="11"/>
  <c r="B18" i="10"/>
  <c r="B23" i="10"/>
  <c r="C16" i="11" l="1"/>
  <c r="E24" i="9" s="1"/>
  <c r="I29" i="9"/>
  <c r="J29" i="9"/>
  <c r="E15" i="10"/>
  <c r="E17" i="10" s="1"/>
  <c r="D21" i="10"/>
  <c r="D19" i="10"/>
  <c r="BF29" i="6"/>
  <c r="BG29" i="6" s="1"/>
  <c r="BH29" i="6" s="1"/>
  <c r="BI29" i="6" s="1"/>
  <c r="BJ29" i="6" s="1"/>
  <c r="BK29" i="6" s="1"/>
  <c r="BL29" i="6" s="1"/>
  <c r="F11" i="11"/>
  <c r="F13" i="11" s="1"/>
  <c r="E13" i="11"/>
  <c r="D14" i="11"/>
  <c r="D12" i="11"/>
  <c r="B24" i="10"/>
  <c r="B20" i="10"/>
  <c r="F15" i="10" l="1"/>
  <c r="F17" i="10" s="1"/>
  <c r="E21" i="10"/>
  <c r="E19" i="10"/>
  <c r="BM29" i="6"/>
  <c r="BN29" i="6" s="1"/>
  <c r="BO29" i="6" s="1"/>
  <c r="E8" i="6"/>
  <c r="E10" i="11"/>
  <c r="D15" i="11"/>
  <c r="B25" i="10"/>
  <c r="C14" i="10"/>
  <c r="E10" i="6" l="1"/>
  <c r="E11" i="6" s="1"/>
  <c r="E15" i="6"/>
  <c r="D16" i="11"/>
  <c r="F24" i="9" s="1"/>
  <c r="B26" i="10"/>
  <c r="D25" i="9" s="1"/>
  <c r="D31" i="9" s="1"/>
  <c r="F21" i="10"/>
  <c r="F19" i="10"/>
  <c r="E6" i="6"/>
  <c r="E14" i="6"/>
  <c r="BP29" i="6"/>
  <c r="BQ29" i="6" s="1"/>
  <c r="BR29" i="6" s="1"/>
  <c r="BS29" i="6" s="1"/>
  <c r="BT29" i="6" s="1"/>
  <c r="BU29" i="6" s="1"/>
  <c r="BV29" i="6" s="1"/>
  <c r="BW29" i="6" s="1"/>
  <c r="E14" i="11"/>
  <c r="E12" i="11"/>
  <c r="C22" i="10"/>
  <c r="C16" i="10"/>
  <c r="G26" i="9" l="1"/>
  <c r="F8" i="6"/>
  <c r="F10" i="11"/>
  <c r="E15" i="11"/>
  <c r="C18" i="10"/>
  <c r="C23" i="10"/>
  <c r="F10" i="6" l="1"/>
  <c r="F11" i="6" s="1"/>
  <c r="F15" i="6"/>
  <c r="E16" i="11"/>
  <c r="G24" i="9" s="1"/>
  <c r="F12" i="11"/>
  <c r="F15" i="11" s="1"/>
  <c r="F14" i="11"/>
  <c r="C20" i="10"/>
  <c r="C24" i="10"/>
  <c r="F16" i="11" l="1"/>
  <c r="H24" i="9" s="1"/>
  <c r="H10" i="6"/>
  <c r="H26" i="9"/>
  <c r="J26" i="9" s="1"/>
  <c r="H11" i="6"/>
  <c r="D14" i="10"/>
  <c r="C25" i="10"/>
  <c r="J24" i="9" l="1"/>
  <c r="C26" i="10"/>
  <c r="E25" i="9" s="1"/>
  <c r="I24" i="9"/>
  <c r="D22" i="10"/>
  <c r="D16" i="10"/>
  <c r="D18" i="10" l="1"/>
  <c r="D23" i="10"/>
  <c r="D24" i="10" l="1"/>
  <c r="D20" i="10"/>
  <c r="D25" i="10" l="1"/>
  <c r="E14" i="10"/>
  <c r="D26" i="10" l="1"/>
  <c r="F25" i="9" s="1"/>
  <c r="E22" i="10"/>
  <c r="E16" i="10"/>
  <c r="E18" i="10" l="1"/>
  <c r="E23" i="10"/>
  <c r="E20" i="10" l="1"/>
  <c r="E24" i="10"/>
  <c r="E25" i="10" l="1"/>
  <c r="F14" i="10"/>
  <c r="E26" i="10" l="1"/>
  <c r="G25" i="9" s="1"/>
  <c r="F22" i="10"/>
  <c r="F16" i="10"/>
  <c r="G7" i="8"/>
  <c r="F7" i="8"/>
  <c r="E7" i="8"/>
  <c r="D7" i="8"/>
  <c r="C7" i="8"/>
  <c r="G6" i="8"/>
  <c r="F6" i="8"/>
  <c r="E6" i="8"/>
  <c r="D6" i="8"/>
  <c r="C6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B9" i="8"/>
  <c r="B8" i="8"/>
  <c r="F5" i="8"/>
  <c r="E5" i="8"/>
  <c r="D5" i="8" a="1"/>
  <c r="D5" i="8" s="1"/>
  <c r="C5" i="8"/>
  <c r="F36" i="5"/>
  <c r="G36" i="5" s="1"/>
  <c r="F39" i="5"/>
  <c r="F18" i="10" l="1"/>
  <c r="F23" i="10"/>
  <c r="C8" i="8"/>
  <c r="C9" i="8"/>
  <c r="D9" i="8" s="1"/>
  <c r="E9" i="8" s="1"/>
  <c r="F9" i="8" s="1"/>
  <c r="G9" i="8" s="1"/>
  <c r="A36" i="5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C11" i="8" l="1"/>
  <c r="E27" i="9" s="1"/>
  <c r="E31" i="9" s="1"/>
  <c r="F20" i="10"/>
  <c r="F25" i="10" s="1"/>
  <c r="F24" i="10"/>
  <c r="C10" i="8"/>
  <c r="D8" i="8"/>
  <c r="D11" i="8" s="1"/>
  <c r="F26" i="10" l="1"/>
  <c r="H25" i="9" s="1"/>
  <c r="F27" i="9"/>
  <c r="F31" i="9" s="1"/>
  <c r="D10" i="8"/>
  <c r="E8" i="8"/>
  <c r="E11" i="8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G39" i="5"/>
  <c r="F38" i="5"/>
  <c r="G38" i="5" s="1"/>
  <c r="F37" i="5"/>
  <c r="G37" i="5" s="1"/>
  <c r="G39" i="4"/>
  <c r="G42" i="4"/>
  <c r="F37" i="4"/>
  <c r="G37" i="4" s="1"/>
  <c r="F38" i="4"/>
  <c r="G38" i="4" s="1"/>
  <c r="F39" i="4"/>
  <c r="F40" i="4"/>
  <c r="G40" i="4" s="1"/>
  <c r="F41" i="4"/>
  <c r="G41" i="4" s="1"/>
  <c r="F42" i="4"/>
  <c r="F43" i="4"/>
  <c r="G43" i="4" s="1"/>
  <c r="F44" i="4"/>
  <c r="G44" i="4" s="1"/>
  <c r="F45" i="4"/>
  <c r="G45" i="4" s="1"/>
  <c r="F36" i="4"/>
  <c r="G36" i="4" s="1"/>
  <c r="A45" i="4"/>
  <c r="A46" i="4" s="1"/>
  <c r="J25" i="9" l="1"/>
  <c r="I25" i="9"/>
  <c r="G27" i="9"/>
  <c r="G31" i="9" s="1"/>
  <c r="E10" i="8"/>
  <c r="F8" i="8"/>
  <c r="F11" i="8" s="1"/>
  <c r="H27" i="9" l="1"/>
  <c r="F10" i="8"/>
  <c r="G8" i="8"/>
  <c r="G11" i="8" s="1"/>
  <c r="J27" i="9" l="1"/>
  <c r="H31" i="9"/>
  <c r="J31" i="9" s="1"/>
  <c r="I27" i="9"/>
  <c r="G10" i="8"/>
  <c r="F14" i="6"/>
  <c r="H14" i="6" s="1"/>
  <c r="F6" i="6"/>
  <c r="H15" i="6" l="1"/>
  <c r="I26" i="9"/>
  <c r="I31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<sst xmlns="http://schemas.openxmlformats.org/spreadsheetml/2006/main" count="287" uniqueCount="121">
  <si>
    <t>Calcul de la perte de salaire par secteur en cas de lissage de l'indice santé sur 12 mois</t>
  </si>
  <si>
    <t>Berekening van inkomstenverlies per sector als de gezondheidsindex wordt afgevlakt over 12 maanden</t>
  </si>
  <si>
    <r>
      <rPr>
        <sz val="10"/>
        <color rgb="FF000000"/>
        <rFont val="Arial"/>
      </rPr>
      <t xml:space="preserve">Hypothèse 1 : salaire brut au 1er janvier </t>
    </r>
    <r>
      <rPr>
        <b/>
        <sz val="12"/>
        <color rgb="FF000000"/>
        <rFont val="Arial"/>
      </rPr>
      <t xml:space="preserve">2021 </t>
    </r>
    <r>
      <rPr>
        <sz val="10"/>
        <color rgb="FF000000"/>
        <rFont val="Arial"/>
      </rPr>
      <t xml:space="preserve">est de </t>
    </r>
  </si>
  <si>
    <t xml:space="preserve">    (montant modifiable en le changeant dans la cellule)</t>
  </si>
  <si>
    <t>NB : salaire median 2021 =</t>
  </si>
  <si>
    <t>Le salaire brut moyen en Belgique s’élève à 3.886 euros par mois | Statbel</t>
  </si>
  <si>
    <r>
      <rPr>
        <sz val="10"/>
        <color rgb="FF00B0F0"/>
        <rFont val="Arial"/>
      </rPr>
      <t xml:space="preserve">Hypothese 1: het brutosalaris op 1 januari </t>
    </r>
    <r>
      <rPr>
        <b/>
        <sz val="12"/>
        <color rgb="FF00B0F0"/>
        <rFont val="Arial"/>
      </rPr>
      <t xml:space="preserve">2021 </t>
    </r>
    <r>
      <rPr>
        <sz val="10"/>
        <color rgb="FF00B0F0"/>
        <rFont val="Arial"/>
      </rPr>
      <t xml:space="preserve">is </t>
    </r>
  </si>
  <si>
    <t xml:space="preserve">    (bedrag kan worden aangepast door het in de cel te wijzigen)</t>
  </si>
  <si>
    <t>NB: mediaan salaris 2021 =</t>
  </si>
  <si>
    <t>Hypothèse 2 : le système Arizona démarre au 2 janvier 2021 donc juste après d'éventuelles indexations au 1er janvier 2021 (pour les secteurs concernés)</t>
  </si>
  <si>
    <t>Hypothese 2: het Arizona-systeem gaat in op 2 januari 2021, d.w.z. net na de eventuele indexering op 1 januari 2021 (voor de betrokken sectoren).</t>
  </si>
  <si>
    <t>Utilisés pour le communiqué</t>
  </si>
  <si>
    <r>
      <rPr>
        <sz val="10"/>
        <color rgb="FF000000"/>
        <rFont val="Arial"/>
      </rPr>
      <t xml:space="preserve">Salaires mensuels bruts </t>
    </r>
    <r>
      <rPr>
        <b/>
        <sz val="12"/>
        <color rgb="FF000000"/>
        <rFont val="Arial"/>
      </rPr>
      <t>2021</t>
    </r>
  </si>
  <si>
    <r>
      <rPr>
        <sz val="10"/>
        <color rgb="FF000000"/>
        <rFont val="Arial"/>
      </rPr>
      <t xml:space="preserve">Salaires mensuels bruts </t>
    </r>
    <r>
      <rPr>
        <b/>
        <sz val="12"/>
        <color rgb="FF000000"/>
        <rFont val="Arial"/>
      </rPr>
      <t>2025</t>
    </r>
  </si>
  <si>
    <t>Gebruikt voor het communiqué</t>
  </si>
  <si>
    <r>
      <rPr>
        <sz val="10"/>
        <color rgb="FF000000"/>
        <rFont val="Arial"/>
      </rPr>
      <t xml:space="preserve">Maandelijks brutoloon </t>
    </r>
    <r>
      <rPr>
        <b/>
        <sz val="12"/>
        <color rgb="FF000000"/>
        <rFont val="Arial"/>
      </rPr>
      <t>2021</t>
    </r>
  </si>
  <si>
    <r>
      <rPr>
        <sz val="10"/>
        <color rgb="FF000000"/>
        <rFont val="Arial"/>
      </rPr>
      <t xml:space="preserve">Maandelijks brutoloon </t>
    </r>
    <r>
      <rPr>
        <b/>
        <sz val="12"/>
        <color rgb="FF000000"/>
        <rFont val="Arial"/>
      </rPr>
      <t>2025</t>
    </r>
  </si>
  <si>
    <t>Nettoyage - Schoonmaak</t>
  </si>
  <si>
    <t>Gardiennage - Bewaking</t>
  </si>
  <si>
    <t>Commerce alimentaire - Voedingshandel</t>
  </si>
  <si>
    <t>Inflation --&gt;</t>
  </si>
  <si>
    <t>Secteur</t>
  </si>
  <si>
    <t>Type d'indexation</t>
  </si>
  <si>
    <t>Perte annuelle de salaire brut en euros</t>
  </si>
  <si>
    <t>TOTAL 2021-2025</t>
  </si>
  <si>
    <t>Moyenne par an</t>
  </si>
  <si>
    <t xml:space="preserve">Sector </t>
  </si>
  <si>
    <t>Type indexering</t>
  </si>
  <si>
    <t>Jaarlijks verlies van brutosalaris in euro's</t>
  </si>
  <si>
    <t xml:space="preserve">  TOTAAL 2021-2025 </t>
  </si>
  <si>
    <t>Gemiddeld per jaar</t>
  </si>
  <si>
    <t>Date fixe 1x/an</t>
  </si>
  <si>
    <t>NB : l'indexation de la CP119 est identique à celle de la CP200</t>
  </si>
  <si>
    <t>Date fixe 2xan</t>
  </si>
  <si>
    <t>Tabac - Tabak</t>
  </si>
  <si>
    <t>Date fixe 4x/an</t>
  </si>
  <si>
    <t>Enseignement libre NL - Vrij onderwijs NL</t>
  </si>
  <si>
    <t>Indice pivot 2%</t>
  </si>
  <si>
    <t>Horeca</t>
  </si>
  <si>
    <t>NB : l'indexation de la CP317 est identique à celle de la CP152,01</t>
  </si>
  <si>
    <t>Titres-services - Dienstencheques</t>
  </si>
  <si>
    <t>MOYENNE / Gemiddeld</t>
  </si>
  <si>
    <t>CP119 (une indexation par an, au 1er janvier)</t>
  </si>
  <si>
    <t>Salaire brut au 1er janvier 2021 =</t>
  </si>
  <si>
    <t>2026 (prévisions)</t>
  </si>
  <si>
    <t>TOTAL EN MOYENNE PAR PERIODE</t>
  </si>
  <si>
    <t>Inflation</t>
  </si>
  <si>
    <t>Indexation actuelle au 1er janvier</t>
  </si>
  <si>
    <t>NA</t>
  </si>
  <si>
    <t>Indexation Arizona au 1er janvier</t>
  </si>
  <si>
    <t>Salaire brut au 1er janvier (système actuel)</t>
  </si>
  <si>
    <t>Salaire brut au 1er janvier (avec réforme Arizona)</t>
  </si>
  <si>
    <t>Perte de salaire par mois avec l'Arizona</t>
  </si>
  <si>
    <t>par mois</t>
  </si>
  <si>
    <t>Perte de salaire par an avec l'Arizona</t>
  </si>
  <si>
    <t>par an</t>
  </si>
  <si>
    <t>Ci-dessous, les calculs de l'indice santé lissé, selon la méthode actuelle (sur 4 mois) et selon la mpéthode Arizona (sur 12 mois)</t>
  </si>
  <si>
    <t>l</t>
  </si>
  <si>
    <t>Orange = projections du Bureau Fédéral du Plan de décembre 2024</t>
  </si>
  <si>
    <t>Année</t>
  </si>
  <si>
    <t>Mois</t>
  </si>
  <si>
    <t>Indice des prix à la consommation (IPC)</t>
  </si>
  <si>
    <t>Indice santé</t>
  </si>
  <si>
    <t>Indice santé lissé 4 mois</t>
  </si>
  <si>
    <t>Indice santé Arizona</t>
  </si>
  <si>
    <t>CP121 nettoyage (2 indexations par an, au 1er janvier et 1er juillet)</t>
  </si>
  <si>
    <t>Indexation actuelle au 1er juillet</t>
  </si>
  <si>
    <t>Indexation Arizona au 1er juillet</t>
  </si>
  <si>
    <t>Salaire brut au 1er juillet (système actuel)</t>
  </si>
  <si>
    <t>Salaire brut au 1er juillet (avec réforme Arizona)</t>
  </si>
  <si>
    <t>Perte de salaire par mois avec l'Arizona (S1)</t>
  </si>
  <si>
    <t>Perte de salaire par mois avec l'Arizona (S2)</t>
  </si>
  <si>
    <t>Ci-dessous, les calculs de l'indice santé lissé, selon la méthode actuelle (sur 4 mois) et selon la méthode Arizona (sur 12 mois)</t>
  </si>
  <si>
    <t>Orange = projections du Bureau Fédéral du Plan</t>
  </si>
  <si>
    <t>CP133 Tabac (4 indexations par an à date fixe)</t>
  </si>
  <si>
    <t>Indexation au 1er avril</t>
  </si>
  <si>
    <t>Indexation Arizona</t>
  </si>
  <si>
    <t>Indexation au 1er juillet</t>
  </si>
  <si>
    <t xml:space="preserve">Indexation au 1er octobre </t>
  </si>
  <si>
    <t>Salaire brut au 1er avril (système actuel)</t>
  </si>
  <si>
    <t>Salaire brut au 1er avril (avec réforme Arizona)</t>
  </si>
  <si>
    <t>Salaire brut au 1er octobre (système actuel)</t>
  </si>
  <si>
    <t>Salaire brut au 1er octobre (avec réforme Arizona)</t>
  </si>
  <si>
    <t>Perte de salaire par mois avec l'Arizona (T1)</t>
  </si>
  <si>
    <t>Perte de salaire par mois avec l'Arizona (T2)</t>
  </si>
  <si>
    <t>Perte de salaire par mois avec l'Arizona (T3)</t>
  </si>
  <si>
    <t>Perte de salaire par mois avec l'Arizona (T4)</t>
  </si>
  <si>
    <t>CP152.01 enseignement libre NL (indice pivot 2%)</t>
  </si>
  <si>
    <t>Indexation actuelle en moyenne sur l'année</t>
  </si>
  <si>
    <t>Salaire brut au 1er janvier (avec réforme Arizona) + suppression des indices pivots</t>
  </si>
  <si>
    <t>Perte de salaire par mois avec l'Arizona + suppression des indices pivots</t>
  </si>
  <si>
    <t>Perte de salaire par an avec l'Arizona + suppression des indices pivots</t>
  </si>
  <si>
    <t>Ci-dessous, les calculs de l'indice santé lissé, selon la méthode actuelle (sur 4 mois) et selon la mpéthode Arizona (sur 12 mois), ainsi que du remplacement de l'indice pivot par un indice fixe similaire à celui de la CP200</t>
  </si>
  <si>
    <t>Salaire brut actuel</t>
  </si>
  <si>
    <t>En gris dans cette ligne : moment de l'indexation 2%</t>
  </si>
  <si>
    <t>Salaire brut Arizona</t>
  </si>
  <si>
    <t>spilindex</t>
  </si>
  <si>
    <t>overschrijding</t>
  </si>
  <si>
    <t>loonsverhoging</t>
  </si>
  <si>
    <t>overschrijding arizona</t>
  </si>
  <si>
    <t>loonsverhoging arizona</t>
  </si>
  <si>
    <t>107,2</t>
  </si>
  <si>
    <t>kal.dagen</t>
  </si>
  <si>
    <t>werkdagen</t>
  </si>
  <si>
    <t>Retard en mois de l'indexation par rapport à la situation actuelle</t>
  </si>
  <si>
    <t>109,34</t>
  </si>
  <si>
    <t>111,53</t>
  </si>
  <si>
    <t>113,67</t>
  </si>
  <si>
    <t>116,04</t>
  </si>
  <si>
    <t>118,36</t>
  </si>
  <si>
    <t>120,73</t>
  </si>
  <si>
    <t>123,14</t>
  </si>
  <si>
    <t>125,6</t>
  </si>
  <si>
    <t>128,11</t>
  </si>
  <si>
    <t>130,67</t>
  </si>
  <si>
    <t>CP302 Horeca (une indexation par an, au 1er janvier)</t>
  </si>
  <si>
    <t>CP317 Gardiennage (indice pivot 2%)</t>
  </si>
  <si>
    <t>CP322.01 Titres services (indice pivot 2%)</t>
  </si>
  <si>
    <t>Industrie alimentaire - Voedingsindustrie</t>
  </si>
  <si>
    <t>Date fixe 1/an</t>
  </si>
  <si>
    <t>CP118 (une indexation par an, au 1er janvier)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</si>
</sst>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0.0%"/>
    <numFmt numFmtId="166" formatCode="_-* #,##0\ &quot;€&quot;_-;\-* #,##0\ &quot;€&quot;_-;_-* &quot;-&quot;??\ &quot;€&quot;_-;_-@_-"/>
    <numFmt numFmtId="167" formatCode="0.0"/>
    <numFmt numFmtId="168" formatCode="0.0000"/>
    <numFmt numFmtId="169" formatCode="0.00000000000"/>
    <numFmt numFmtId="170" formatCode="&quot;€&quot;\ 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</font>
    <font>
      <b/>
      <sz val="10"/>
      <color theme="9"/>
      <name val="Arial"/>
      <family val="2"/>
    </font>
    <font>
      <u/>
      <sz val="10"/>
      <color theme="10"/>
      <name val="Arial"/>
    </font>
    <font>
      <sz val="10"/>
      <color rgb="FF00B0F0"/>
      <name val="Arial"/>
      <family val="2"/>
    </font>
    <font>
      <sz val="10"/>
      <name val="Calibri"/>
    </font>
    <font>
      <b/>
      <sz val="10"/>
      <name val="Calibri"/>
    </font>
    <font>
      <b/>
      <sz val="10"/>
      <color rgb="FF00B0F0"/>
      <name val="Calibri"/>
    </font>
    <font>
      <sz val="10"/>
      <color rgb="FF00B0F0"/>
      <name val="Calibri"/>
    </font>
    <font>
      <sz val="10"/>
      <color rgb="FF000000"/>
      <name val="Arial"/>
    </font>
    <font>
      <sz val="10"/>
      <color rgb="FF00B0F0"/>
      <name val="Arial"/>
    </font>
    <font>
      <b/>
      <sz val="12"/>
      <color rgb="FF00B0F0"/>
      <name val="Arial"/>
    </font>
    <font>
      <b/>
      <sz val="12"/>
      <color rgb="FF000000"/>
      <name val="Arial"/>
    </font>
    <font>
      <b/>
      <i/>
      <sz val="10"/>
      <color theme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2" fontId="0" fillId="0" borderId="0" xfId="0" applyNumberFormat="1"/>
    <xf numFmtId="0" fontId="2" fillId="3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2" fontId="4" fillId="4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/>
    <xf numFmtId="0" fontId="2" fillId="5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2" fillId="3" borderId="0" xfId="1" applyNumberFormat="1" applyFont="1" applyFill="1" applyAlignment="1">
      <alignment horizontal="center" vertical="center"/>
    </xf>
    <xf numFmtId="2" fontId="2" fillId="4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2" fillId="6" borderId="0" xfId="1" applyFont="1" applyFill="1" applyAlignment="1">
      <alignment horizontal="center" vertical="center"/>
    </xf>
    <xf numFmtId="0" fontId="0" fillId="3" borderId="0" xfId="0" applyFill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165" fontId="0" fillId="0" borderId="0" xfId="4" applyNumberFormat="1" applyFont="1"/>
    <xf numFmtId="2" fontId="0" fillId="6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" fontId="2" fillId="4" borderId="0" xfId="1" applyNumberFormat="1" applyFont="1" applyFill="1" applyAlignment="1">
      <alignment horizontal="center" vertical="center"/>
    </xf>
    <xf numFmtId="1" fontId="4" fillId="4" borderId="0" xfId="1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2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2" fontId="2" fillId="4" borderId="0" xfId="0" applyNumberFormat="1" applyFont="1" applyFill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8" xfId="0" quotePrefix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0" fontId="0" fillId="0" borderId="0" xfId="4" applyNumberFormat="1" applyFont="1" applyBorder="1" applyAlignment="1">
      <alignment horizontal="center" vertical="center"/>
    </xf>
    <xf numFmtId="10" fontId="0" fillId="0" borderId="1" xfId="4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6" fontId="2" fillId="0" borderId="4" xfId="3" applyNumberFormat="1" applyFont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/>
    </xf>
    <xf numFmtId="166" fontId="0" fillId="2" borderId="1" xfId="3" applyNumberFormat="1" applyFont="1" applyFill="1" applyBorder="1" applyAlignment="1">
      <alignment horizontal="center" vertical="center"/>
    </xf>
    <xf numFmtId="166" fontId="0" fillId="2" borderId="3" xfId="3" applyNumberFormat="1" applyFont="1" applyFill="1" applyBorder="1" applyAlignment="1">
      <alignment horizontal="center" vertical="center"/>
    </xf>
    <xf numFmtId="166" fontId="0" fillId="2" borderId="2" xfId="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7" fontId="0" fillId="0" borderId="0" xfId="0" applyNumberFormat="1"/>
    <xf numFmtId="0" fontId="0" fillId="2" borderId="0" xfId="0" applyFill="1"/>
    <xf numFmtId="166" fontId="3" fillId="0" borderId="0" xfId="0" applyNumberFormat="1" applyFont="1" applyAlignment="1">
      <alignment horizontal="center" vertical="center"/>
    </xf>
    <xf numFmtId="166" fontId="3" fillId="2" borderId="0" xfId="3" applyNumberFormat="1" applyFont="1" applyFill="1" applyBorder="1" applyAlignment="1">
      <alignment horizontal="center" vertical="center"/>
    </xf>
    <xf numFmtId="166" fontId="2" fillId="7" borderId="4" xfId="3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166" fontId="0" fillId="2" borderId="2" xfId="3" applyNumberFormat="1" applyFont="1" applyFill="1" applyBorder="1" applyAlignment="1">
      <alignment horizontal="center"/>
    </xf>
    <xf numFmtId="166" fontId="0" fillId="2" borderId="3" xfId="3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66" fontId="0" fillId="2" borderId="1" xfId="3" applyNumberFormat="1" applyFont="1" applyFill="1" applyBorder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0" fontId="0" fillId="0" borderId="1" xfId="4" applyNumberFormat="1" applyFont="1" applyBorder="1" applyAlignment="1">
      <alignment horizontal="center"/>
    </xf>
    <xf numFmtId="10" fontId="0" fillId="0" borderId="0" xfId="4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/>
    <xf numFmtId="166" fontId="0" fillId="2" borderId="13" xfId="3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2" borderId="0" xfId="0" applyNumberFormat="1" applyFill="1"/>
    <xf numFmtId="2" fontId="3" fillId="6" borderId="0" xfId="0" applyNumberFormat="1" applyFont="1" applyFill="1" applyAlignment="1">
      <alignment horizontal="left"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66" fontId="0" fillId="0" borderId="0" xfId="3" applyNumberFormat="1" applyFont="1"/>
    <xf numFmtId="10" fontId="3" fillId="0" borderId="0" xfId="0" applyNumberFormat="1" applyFont="1"/>
    <xf numFmtId="0" fontId="7" fillId="0" borderId="0" xfId="5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" fontId="9" fillId="0" borderId="0" xfId="0" applyNumberFormat="1" applyFont="1"/>
    <xf numFmtId="166" fontId="9" fillId="0" borderId="0" xfId="3" applyNumberFormat="1" applyFont="1"/>
    <xf numFmtId="166" fontId="9" fillId="8" borderId="0" xfId="3" applyNumberFormat="1" applyFont="1" applyFill="1"/>
    <xf numFmtId="0" fontId="13" fillId="0" borderId="0" xfId="0" applyFont="1"/>
    <xf numFmtId="0" fontId="14" fillId="0" borderId="0" xfId="0" applyFont="1"/>
    <xf numFmtId="0" fontId="0" fillId="2" borderId="14" xfId="0" applyFill="1" applyBorder="1"/>
    <xf numFmtId="0" fontId="13" fillId="2" borderId="15" xfId="0" applyFont="1" applyFill="1" applyBorder="1"/>
    <xf numFmtId="0" fontId="0" fillId="2" borderId="16" xfId="0" applyFill="1" applyBorder="1"/>
    <xf numFmtId="0" fontId="9" fillId="2" borderId="14" xfId="0" applyFont="1" applyFill="1" applyBorder="1"/>
    <xf numFmtId="0" fontId="0" fillId="2" borderId="15" xfId="0" applyFill="1" applyBorder="1" applyAlignment="1">
      <alignment horizontal="center"/>
    </xf>
    <xf numFmtId="0" fontId="0" fillId="2" borderId="19" xfId="0" applyFill="1" applyBorder="1"/>
    <xf numFmtId="0" fontId="9" fillId="2" borderId="17" xfId="0" applyFont="1" applyFill="1" applyBorder="1"/>
    <xf numFmtId="0" fontId="0" fillId="2" borderId="18" xfId="0" applyFill="1" applyBorder="1"/>
    <xf numFmtId="0" fontId="13" fillId="2" borderId="0" xfId="0" applyFont="1" applyFill="1" applyBorder="1"/>
    <xf numFmtId="0" fontId="13" fillId="2" borderId="20" xfId="0" applyFont="1" applyFill="1" applyBorder="1"/>
    <xf numFmtId="0" fontId="13" fillId="2" borderId="21" xfId="0" applyFont="1" applyFill="1" applyBorder="1"/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6" fontId="9" fillId="9" borderId="0" xfId="3" applyNumberFormat="1" applyFont="1" applyFill="1"/>
    <xf numFmtId="170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2" borderId="0" xfId="3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6" fillId="4" borderId="0" xfId="1" applyFont="1" applyFill="1" applyAlignment="1">
      <alignment horizontal="center" vertical="center"/>
    </xf>
    <xf numFmtId="2" fontId="17" fillId="4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right"/>
    </xf>
    <xf numFmtId="0" fontId="9" fillId="2" borderId="24" xfId="0" applyFont="1" applyFill="1" applyBorder="1"/>
    <xf numFmtId="0" fontId="0" fillId="2" borderId="2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0" fontId="9" fillId="2" borderId="28" xfId="0" applyFont="1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Lien hypertexte" xfId="5" builtinId="8"/>
    <cellStyle name="Monétaire" xfId="3" builtinId="4"/>
    <cellStyle name="Normal" xfId="0" builtinId="0"/>
    <cellStyle name="Normal 2" xfId="1" xr:uid="{55F3DFAF-A844-459C-8E55-75B64DAEAB71}"/>
    <cellStyle name="Pourcentage" xfId="4" builtinId="5"/>
    <cellStyle name="Pourcentage 2" xfId="2" xr:uid="{89D1BC74-58EB-45BD-8684-3399D25987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vcsc.sharepoint.com/sites/37VD-AS/ServiceEtude/Interne/Documents%20partages/EFI-IEF/EFI-IEF%20Sectoren-secteurs/2025%20pertes%20indexation%20Arizona/CP%20133%20Calculs%20indexation%202025.xlsx" TargetMode="External"/><Relationship Id="rId1" Type="http://schemas.openxmlformats.org/officeDocument/2006/relationships/externalLinkPath" Target="https://acvcsc.sharepoint.com/sites/37VD-AS/ServiceEtude/Interne/Documents%20partages/Productie-Production/Bijdragen-Contributions%20(ex-notes)/CP%20133%20Calculs%20indexatio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s"/>
    </sheetNames>
    <sheetDataSet>
      <sheetData sheetId="0">
        <row r="35">
          <cell r="P35">
            <v>109.97</v>
          </cell>
          <cell r="Q35">
            <v>110.21</v>
          </cell>
          <cell r="R35">
            <v>110.51</v>
          </cell>
          <cell r="S35">
            <v>110.88</v>
          </cell>
          <cell r="T35">
            <v>111.05</v>
          </cell>
          <cell r="U35">
            <v>111.3</v>
          </cell>
          <cell r="V35">
            <v>112.25</v>
          </cell>
          <cell r="W35">
            <v>112.83</v>
          </cell>
          <cell r="X35">
            <v>112.55</v>
          </cell>
          <cell r="Y35">
            <v>114.2</v>
          </cell>
          <cell r="Z35">
            <v>115.63</v>
          </cell>
          <cell r="AA35">
            <v>115.74</v>
          </cell>
          <cell r="AB35">
            <v>118.32</v>
          </cell>
          <cell r="AC35">
            <v>119.07</v>
          </cell>
          <cell r="AD35">
            <v>119.69</v>
          </cell>
          <cell r="AE35">
            <v>120.09</v>
          </cell>
          <cell r="AF35">
            <v>121.01</v>
          </cell>
          <cell r="AG35">
            <v>122.04</v>
          </cell>
          <cell r="AH35">
            <v>123.05</v>
          </cell>
          <cell r="AI35">
            <v>124.05</v>
          </cell>
          <cell r="AJ35">
            <v>125.24</v>
          </cell>
          <cell r="AK35">
            <v>128.21</v>
          </cell>
          <cell r="AL35">
            <v>127.92</v>
          </cell>
          <cell r="AM35">
            <v>127.72</v>
          </cell>
          <cell r="AN35">
            <v>127.84</v>
          </cell>
          <cell r="AO35">
            <v>126.95</v>
          </cell>
          <cell r="AP35">
            <v>127.67</v>
          </cell>
          <cell r="AQ35">
            <v>126.82</v>
          </cell>
          <cell r="AR35">
            <v>127.3</v>
          </cell>
          <cell r="AS35">
            <v>127.11</v>
          </cell>
          <cell r="AT35">
            <v>128.13999999999999</v>
          </cell>
          <cell r="AU35">
            <v>129.12</v>
          </cell>
          <cell r="AV35">
            <v>128.22999999999999</v>
          </cell>
          <cell r="AW35">
            <v>128.66999999999999</v>
          </cell>
          <cell r="AX35">
            <v>128.88999999999999</v>
          </cell>
          <cell r="AY35">
            <v>129.44999999999999</v>
          </cell>
          <cell r="AZ35">
            <v>130.08000000000001</v>
          </cell>
          <cell r="BA35">
            <v>131.01</v>
          </cell>
          <cell r="BB35">
            <v>131.72999999999999</v>
          </cell>
          <cell r="BC35">
            <v>131.1</v>
          </cell>
          <cell r="BD35">
            <v>131.58000000000001</v>
          </cell>
          <cell r="BE35">
            <v>131.87</v>
          </cell>
          <cell r="BF35">
            <v>132.81</v>
          </cell>
          <cell r="BG35">
            <v>132.81</v>
          </cell>
          <cell r="BH35">
            <v>132.15</v>
          </cell>
          <cell r="BI35">
            <v>132.79</v>
          </cell>
          <cell r="BJ35">
            <v>133.01</v>
          </cell>
          <cell r="BK35">
            <v>133.41</v>
          </cell>
          <cell r="BL35">
            <v>134.56</v>
          </cell>
          <cell r="BM35">
            <v>134.71</v>
          </cell>
          <cell r="BN35">
            <v>134.63</v>
          </cell>
          <cell r="BO35">
            <v>134.77000000000001</v>
          </cell>
          <cell r="BP35">
            <v>134.79</v>
          </cell>
          <cell r="BQ35">
            <v>134.82</v>
          </cell>
          <cell r="BR35">
            <v>135.19999999999999</v>
          </cell>
          <cell r="BS35">
            <v>135.44999999999999</v>
          </cell>
          <cell r="BT35">
            <v>134.76</v>
          </cell>
          <cell r="BU35">
            <v>135.32</v>
          </cell>
          <cell r="BV35">
            <v>135.37</v>
          </cell>
          <cell r="BW35">
            <v>135.55000000000001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bel.fgov.be/fr/nouvelles/le-salaire-brut-moyen-en-belgique-seleve-3886-euros-par-mo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C523-1A15-495E-9C6F-99D50B9431CC}">
  <dimension ref="A1:N31"/>
  <sheetViews>
    <sheetView showGridLines="0" tabSelected="1" topLeftCell="A11" workbookViewId="0">
      <selection activeCell="I29" sqref="I29"/>
    </sheetView>
  </sheetViews>
  <sheetFormatPr baseColWidth="10" defaultColWidth="11.44140625" defaultRowHeight="13.2" x14ac:dyDescent="0.25"/>
  <cols>
    <col min="1" max="1" width="29" customWidth="1"/>
    <col min="2" max="2" width="34.5546875" customWidth="1"/>
    <col min="3" max="3" width="21.33203125" customWidth="1"/>
    <col min="9" max="9" width="18.88671875" customWidth="1"/>
  </cols>
  <sheetData>
    <row r="1" spans="1:14" x14ac:dyDescent="0.25">
      <c r="A1" t="s">
        <v>0</v>
      </c>
    </row>
    <row r="2" spans="1:14" x14ac:dyDescent="0.25">
      <c r="A2" s="96" t="s">
        <v>1</v>
      </c>
    </row>
    <row r="3" spans="1:14" ht="13.8" thickBot="1" x14ac:dyDescent="0.3"/>
    <row r="4" spans="1:14" ht="15.6" x14ac:dyDescent="0.3">
      <c r="A4" s="108" t="s">
        <v>2</v>
      </c>
      <c r="D4" s="85">
        <v>2818</v>
      </c>
      <c r="E4" t="s">
        <v>3</v>
      </c>
      <c r="K4" t="s">
        <v>4</v>
      </c>
      <c r="M4" s="93">
        <v>3507</v>
      </c>
      <c r="N4" s="95" t="s">
        <v>5</v>
      </c>
    </row>
    <row r="5" spans="1:14" ht="15.6" x14ac:dyDescent="0.3">
      <c r="A5" s="109" t="s">
        <v>6</v>
      </c>
      <c r="E5" s="96" t="s">
        <v>7</v>
      </c>
      <c r="K5" s="96" t="s">
        <v>8</v>
      </c>
    </row>
    <row r="6" spans="1:14" x14ac:dyDescent="0.25">
      <c r="A6" s="96"/>
    </row>
    <row r="7" spans="1:14" x14ac:dyDescent="0.25">
      <c r="A7" t="s">
        <v>9</v>
      </c>
    </row>
    <row r="8" spans="1:14" x14ac:dyDescent="0.25">
      <c r="A8" s="96" t="s">
        <v>10</v>
      </c>
    </row>
    <row r="11" spans="1:14" ht="15.6" x14ac:dyDescent="0.3">
      <c r="A11" s="110" t="s">
        <v>11</v>
      </c>
      <c r="B11" s="119" t="s">
        <v>12</v>
      </c>
      <c r="C11" s="111" t="s">
        <v>13</v>
      </c>
      <c r="D11" s="112"/>
    </row>
    <row r="12" spans="1:14" ht="15.6" x14ac:dyDescent="0.3">
      <c r="A12" s="117" t="s">
        <v>14</v>
      </c>
      <c r="B12" s="120" t="s">
        <v>15</v>
      </c>
      <c r="C12" s="118" t="s">
        <v>16</v>
      </c>
      <c r="D12" s="115"/>
    </row>
    <row r="13" spans="1:14" ht="16.5" customHeight="1" x14ac:dyDescent="0.3">
      <c r="A13" s="113" t="s">
        <v>17</v>
      </c>
      <c r="B13" s="121">
        <v>2520</v>
      </c>
      <c r="C13" s="114">
        <v>3000</v>
      </c>
      <c r="D13" s="112"/>
    </row>
    <row r="14" spans="1:14" ht="16.5" customHeight="1" x14ac:dyDescent="0.3">
      <c r="A14" s="141" t="s">
        <v>18</v>
      </c>
      <c r="B14" s="142">
        <v>2900</v>
      </c>
      <c r="C14" s="143">
        <v>3400</v>
      </c>
      <c r="D14" s="144"/>
    </row>
    <row r="15" spans="1:14" ht="16.5" customHeight="1" x14ac:dyDescent="0.3">
      <c r="A15" s="135" t="s">
        <v>19</v>
      </c>
      <c r="B15" s="136">
        <v>2570</v>
      </c>
      <c r="C15" s="137">
        <v>3000</v>
      </c>
      <c r="D15" s="138"/>
    </row>
    <row r="16" spans="1:14" ht="14.4" thickBot="1" x14ac:dyDescent="0.35">
      <c r="A16" s="116" t="s">
        <v>118</v>
      </c>
      <c r="B16" s="122">
        <v>2818</v>
      </c>
      <c r="C16" s="139">
        <v>3400</v>
      </c>
      <c r="D16" s="140"/>
    </row>
    <row r="18" spans="1:11" x14ac:dyDescent="0.25">
      <c r="D18" s="44">
        <v>2021</v>
      </c>
      <c r="E18" s="44">
        <v>2022</v>
      </c>
      <c r="F18" s="44">
        <v>2023</v>
      </c>
      <c r="G18" s="44">
        <v>2024</v>
      </c>
      <c r="H18" s="44">
        <v>2025</v>
      </c>
      <c r="I18" s="44"/>
    </row>
    <row r="19" spans="1:11" x14ac:dyDescent="0.25">
      <c r="C19" s="1" t="s">
        <v>20</v>
      </c>
      <c r="D19" s="94">
        <f>'119'!B5</f>
        <v>2.4402485114408234E-2</v>
      </c>
      <c r="E19" s="94">
        <f>'119'!C5</f>
        <v>9.5975117287249612E-2</v>
      </c>
      <c r="F19" s="94">
        <f>'119'!D5</f>
        <v>4.0490107761394389E-2</v>
      </c>
      <c r="G19" s="94">
        <f>'119'!E5</f>
        <v>3.1434913650004059E-2</v>
      </c>
      <c r="H19" s="94">
        <f>'119'!F5</f>
        <v>2.2373270726042671E-2</v>
      </c>
      <c r="I19" s="44"/>
    </row>
    <row r="20" spans="1:11" s="97" customFormat="1" ht="13.8" x14ac:dyDescent="0.3">
      <c r="B20" s="98" t="s">
        <v>21</v>
      </c>
      <c r="C20" s="98" t="s">
        <v>22</v>
      </c>
      <c r="D20" s="145" t="s">
        <v>23</v>
      </c>
      <c r="E20" s="145"/>
      <c r="F20" s="145"/>
      <c r="G20" s="145"/>
      <c r="H20" s="145"/>
      <c r="I20" s="99" t="s">
        <v>24</v>
      </c>
      <c r="J20" s="100" t="s">
        <v>25</v>
      </c>
    </row>
    <row r="21" spans="1:11" s="97" customFormat="1" ht="13.8" x14ac:dyDescent="0.3">
      <c r="B21" s="101" t="s">
        <v>26</v>
      </c>
      <c r="C21" s="101" t="s">
        <v>27</v>
      </c>
      <c r="D21" s="146" t="s">
        <v>28</v>
      </c>
      <c r="E21" s="146"/>
      <c r="F21" s="146"/>
      <c r="G21" s="146"/>
      <c r="H21" s="146"/>
      <c r="I21" s="102" t="s">
        <v>29</v>
      </c>
      <c r="J21" s="103" t="s">
        <v>30</v>
      </c>
    </row>
    <row r="22" spans="1:11" s="97" customFormat="1" ht="13.8" x14ac:dyDescent="0.3">
      <c r="A22" s="97">
        <v>118</v>
      </c>
      <c r="B22" s="97" t="s">
        <v>118</v>
      </c>
      <c r="C22" s="97" t="s">
        <v>119</v>
      </c>
      <c r="D22" s="134">
        <f>'118'!B11</f>
        <v>0</v>
      </c>
      <c r="E22" s="134">
        <f>'118'!C11</f>
        <v>474.64137600000009</v>
      </c>
      <c r="F22" s="134">
        <f>'118'!D11</f>
        <v>1575.0554338367988</v>
      </c>
      <c r="G22" s="134">
        <f>'118'!E11</f>
        <v>186.25984969700556</v>
      </c>
      <c r="H22" s="134">
        <f>'118'!F11</f>
        <v>397.94386843301822</v>
      </c>
      <c r="I22" s="123">
        <f t="shared" ref="I22:I29" si="0">SUM(D22:H22)</f>
        <v>2633.9005279668227</v>
      </c>
      <c r="J22" s="106">
        <f>AVERAGE(D22:H22)</f>
        <v>526.78010559336451</v>
      </c>
    </row>
    <row r="23" spans="1:11" s="97" customFormat="1" ht="13.8" x14ac:dyDescent="0.3">
      <c r="A23" s="97">
        <v>119</v>
      </c>
      <c r="B23" s="97" t="s">
        <v>19</v>
      </c>
      <c r="C23" s="97" t="s">
        <v>31</v>
      </c>
      <c r="D23" s="104">
        <v>0</v>
      </c>
      <c r="E23" s="105">
        <f>'119'!C11</f>
        <v>691.81693785630614</v>
      </c>
      <c r="F23" s="105">
        <f>'119'!D11</f>
        <v>1586.5359714081187</v>
      </c>
      <c r="G23" s="105">
        <f>'119'!E11</f>
        <v>203.26980279392242</v>
      </c>
      <c r="H23" s="105">
        <f>'119'!F11</f>
        <v>380.01387621381656</v>
      </c>
      <c r="I23" s="123">
        <f t="shared" si="0"/>
        <v>2861.6365882721639</v>
      </c>
      <c r="J23" s="106">
        <f>AVERAGE(D23:H23)</f>
        <v>572.32731765443282</v>
      </c>
      <c r="K23" s="97" t="s">
        <v>32</v>
      </c>
    </row>
    <row r="24" spans="1:11" s="97" customFormat="1" ht="13.8" x14ac:dyDescent="0.3">
      <c r="A24" s="97">
        <v>121</v>
      </c>
      <c r="B24" s="97" t="s">
        <v>17</v>
      </c>
      <c r="C24" s="97" t="s">
        <v>33</v>
      </c>
      <c r="D24" s="105">
        <f>'121'!B16</f>
        <v>137.29295999999761</v>
      </c>
      <c r="E24" s="105">
        <f>'121'!C16</f>
        <v>1684.1498819523817</v>
      </c>
      <c r="F24" s="105">
        <f>'121'!D16</f>
        <v>1664.8170700960275</v>
      </c>
      <c r="G24" s="105">
        <f>'121'!E16</f>
        <v>687.66170489257524</v>
      </c>
      <c r="H24" s="105">
        <f>'121'!F16</f>
        <v>688.37251221062479</v>
      </c>
      <c r="I24" s="123">
        <f t="shared" si="0"/>
        <v>4862.2941291516072</v>
      </c>
      <c r="J24" s="106">
        <f t="shared" ref="J24:J29" si="1">AVERAGE(D24:H24)</f>
        <v>972.45882583032142</v>
      </c>
    </row>
    <row r="25" spans="1:11" s="97" customFormat="1" ht="13.8" x14ac:dyDescent="0.3">
      <c r="A25" s="97">
        <v>133</v>
      </c>
      <c r="B25" s="97" t="s">
        <v>34</v>
      </c>
      <c r="C25" s="97" t="s">
        <v>35</v>
      </c>
      <c r="D25" s="105">
        <f>'133'!B26</f>
        <v>206.50041623966766</v>
      </c>
      <c r="E25" s="105">
        <f>'133'!C26</f>
        <v>2061.4005987434775</v>
      </c>
      <c r="F25" s="105">
        <f>'133'!D26</f>
        <v>1768.3683253821896</v>
      </c>
      <c r="G25" s="105">
        <f>'133'!E26</f>
        <v>836.2724332136055</v>
      </c>
      <c r="H25" s="105">
        <f>'133'!F26</f>
        <v>759.93372690996387</v>
      </c>
      <c r="I25" s="123">
        <f t="shared" si="0"/>
        <v>5632.4755004889048</v>
      </c>
      <c r="J25" s="106">
        <f t="shared" si="1"/>
        <v>1126.495100097781</v>
      </c>
    </row>
    <row r="26" spans="1:11" s="97" customFormat="1" ht="13.8" x14ac:dyDescent="0.3">
      <c r="A26" s="97">
        <v>152.01</v>
      </c>
      <c r="B26" s="97" t="s">
        <v>36</v>
      </c>
      <c r="C26" s="97" t="s">
        <v>37</v>
      </c>
      <c r="D26" s="105">
        <f>'152.01'!B11</f>
        <v>130.75520000000134</v>
      </c>
      <c r="E26" s="105">
        <f>'152.01'!C11</f>
        <v>1174.2764571177477</v>
      </c>
      <c r="F26" s="105">
        <f>'152.01'!D11</f>
        <v>661.21739543391834</v>
      </c>
      <c r="G26" s="105">
        <f>'152.01'!E11</f>
        <v>608.29632805298968</v>
      </c>
      <c r="H26" s="105">
        <f>'152.01'!F11</f>
        <v>156.26456782872984</v>
      </c>
      <c r="I26" s="123">
        <f t="shared" si="0"/>
        <v>2730.809948433387</v>
      </c>
      <c r="J26" s="106">
        <f t="shared" si="1"/>
        <v>546.16198968667743</v>
      </c>
    </row>
    <row r="27" spans="1:11" s="97" customFormat="1" ht="13.8" x14ac:dyDescent="0.3">
      <c r="A27" s="97">
        <v>302</v>
      </c>
      <c r="B27" s="97" t="s">
        <v>38</v>
      </c>
      <c r="C27" s="97" t="s">
        <v>31</v>
      </c>
      <c r="D27" s="97">
        <v>0</v>
      </c>
      <c r="E27" s="105">
        <f>'302'!C11</f>
        <v>623.99769809168356</v>
      </c>
      <c r="F27" s="105">
        <f>'302'!D11</f>
        <v>1553.88579249811</v>
      </c>
      <c r="G27" s="105">
        <f>'302'!E11</f>
        <v>166.15042952404153</v>
      </c>
      <c r="H27" s="105">
        <f>'302'!F11</f>
        <v>376.33153737835431</v>
      </c>
      <c r="I27" s="123">
        <f t="shared" si="0"/>
        <v>2720.3654574921898</v>
      </c>
      <c r="J27" s="106">
        <f t="shared" si="1"/>
        <v>544.07309149843798</v>
      </c>
    </row>
    <row r="28" spans="1:11" s="97" customFormat="1" ht="13.8" x14ac:dyDescent="0.3">
      <c r="A28" s="97">
        <v>317</v>
      </c>
      <c r="B28" s="97" t="s">
        <v>18</v>
      </c>
      <c r="C28" s="97" t="s">
        <v>37</v>
      </c>
      <c r="D28" s="105">
        <f>'317'!B11</f>
        <v>130.75520000000134</v>
      </c>
      <c r="E28" s="105">
        <f>'317'!C11</f>
        <v>1174.2764571177477</v>
      </c>
      <c r="F28" s="105">
        <f>'317'!D11</f>
        <v>661.21739543391834</v>
      </c>
      <c r="G28" s="105">
        <f>'317'!E11</f>
        <v>608.29632805298968</v>
      </c>
      <c r="H28" s="105">
        <f>'317'!F11</f>
        <v>156.26456782872984</v>
      </c>
      <c r="I28" s="123">
        <f t="shared" si="0"/>
        <v>2730.809948433387</v>
      </c>
      <c r="J28" s="106">
        <f t="shared" si="1"/>
        <v>546.16198968667743</v>
      </c>
      <c r="K28" s="97" t="s">
        <v>39</v>
      </c>
    </row>
    <row r="29" spans="1:11" s="97" customFormat="1" ht="13.8" x14ac:dyDescent="0.3">
      <c r="A29" s="97">
        <v>322.01</v>
      </c>
      <c r="B29" s="97" t="s">
        <v>40</v>
      </c>
      <c r="C29" s="97" t="s">
        <v>37</v>
      </c>
      <c r="D29" s="105">
        <f>'322.01'!B11</f>
        <v>126.43426666666798</v>
      </c>
      <c r="E29" s="105">
        <f>'322.01'!C11</f>
        <v>1067.0430861276841</v>
      </c>
      <c r="F29" s="105">
        <f>'322.01'!D11</f>
        <v>566.75020557494122</v>
      </c>
      <c r="G29" s="105">
        <f>'322.01'!E11</f>
        <v>588.19458157997428</v>
      </c>
      <c r="H29" s="105">
        <f>'322.01'!F11</f>
        <v>302.201305025095</v>
      </c>
      <c r="I29" s="123">
        <f t="shared" si="0"/>
        <v>2650.6234449743624</v>
      </c>
      <c r="J29" s="106">
        <f t="shared" si="1"/>
        <v>530.12468899487249</v>
      </c>
    </row>
    <row r="30" spans="1:11" s="97" customFormat="1" ht="13.8" x14ac:dyDescent="0.3"/>
    <row r="31" spans="1:11" s="97" customFormat="1" ht="13.8" x14ac:dyDescent="0.3">
      <c r="B31" s="97" t="s">
        <v>41</v>
      </c>
      <c r="D31" s="105">
        <f>AVERAGE(D22:D29)</f>
        <v>91.467255363291983</v>
      </c>
      <c r="E31" s="105">
        <f t="shared" ref="E31:H31" si="2">AVERAGE(E22:E29)</f>
        <v>1118.9503116258786</v>
      </c>
      <c r="F31" s="105">
        <f t="shared" si="2"/>
        <v>1254.7309487080029</v>
      </c>
      <c r="G31" s="105">
        <f t="shared" si="2"/>
        <v>485.55018222588797</v>
      </c>
      <c r="H31" s="105">
        <f t="shared" si="2"/>
        <v>402.16574522854154</v>
      </c>
      <c r="I31" s="107">
        <f>AVERAGE(I22:I29)</f>
        <v>3352.8644431516032</v>
      </c>
      <c r="J31" s="106">
        <f>AVERAGE(D31:H31)</f>
        <v>670.57288863032068</v>
      </c>
    </row>
  </sheetData>
  <mergeCells count="2">
    <mergeCell ref="D20:H20"/>
    <mergeCell ref="D21:H21"/>
  </mergeCells>
  <hyperlinks>
    <hyperlink ref="N4" r:id="rId1" display="https://statbel.fgov.be/fr/nouvelles/le-salaire-brut-moyen-en-belgique-seleve-3886-euros-par-mois" xr:uid="{5348488B-6342-482A-AA8B-F68FC7B510D2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4212-D7A0-4AC5-9C17-FC57D759155A}">
  <dimension ref="A1:BW26"/>
  <sheetViews>
    <sheetView showGridLines="0" workbookViewId="0">
      <selection activeCell="C11" sqref="C11"/>
    </sheetView>
  </sheetViews>
  <sheetFormatPr baseColWidth="10" defaultColWidth="11.5546875" defaultRowHeight="13.2" x14ac:dyDescent="0.25"/>
  <cols>
    <col min="1" max="1" width="41.44140625" customWidth="1"/>
    <col min="2" max="2" width="15.33203125" customWidth="1"/>
    <col min="3" max="3" width="13.88671875" customWidth="1"/>
    <col min="5" max="6" width="12.5546875" bestFit="1" customWidth="1"/>
    <col min="7" max="7" width="16.109375" customWidth="1"/>
  </cols>
  <sheetData>
    <row r="1" spans="1:63" x14ac:dyDescent="0.25">
      <c r="A1" s="37" t="s">
        <v>120</v>
      </c>
      <c r="B1" s="38"/>
      <c r="C1" s="39"/>
      <c r="D1" s="39"/>
      <c r="E1" s="39"/>
      <c r="F1" s="39"/>
      <c r="G1" s="40"/>
      <c r="H1" s="147"/>
      <c r="I1" s="148"/>
      <c r="J1" s="124"/>
      <c r="K1" s="16"/>
      <c r="L1" s="124"/>
    </row>
    <row r="2" spans="1:6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83"/>
      <c r="I2" s="27"/>
      <c r="J2" s="27"/>
      <c r="K2" s="27"/>
      <c r="L2" s="27"/>
      <c r="M2" s="27"/>
    </row>
    <row r="3" spans="1:63" x14ac:dyDescent="0.25">
      <c r="A3" s="43"/>
      <c r="B3" s="27"/>
      <c r="C3" s="27"/>
      <c r="D3" s="27"/>
      <c r="E3" s="27"/>
      <c r="F3" s="27"/>
      <c r="G3" s="42"/>
      <c r="H3" s="83"/>
      <c r="I3" s="27"/>
      <c r="J3" s="27"/>
      <c r="K3" s="27"/>
      <c r="L3" s="27"/>
      <c r="M3" s="27"/>
    </row>
    <row r="4" spans="1:63" x14ac:dyDescent="0.25">
      <c r="A4" s="43"/>
      <c r="B4" s="44">
        <v>2021</v>
      </c>
      <c r="C4" s="45">
        <v>2022</v>
      </c>
      <c r="D4" s="45">
        <v>2023</v>
      </c>
      <c r="E4" s="45">
        <v>2024</v>
      </c>
      <c r="F4" s="45">
        <v>2025</v>
      </c>
      <c r="G4" s="56" t="s">
        <v>44</v>
      </c>
      <c r="H4" s="80" t="s">
        <v>45</v>
      </c>
      <c r="I4" s="27"/>
      <c r="J4" s="27"/>
      <c r="K4" s="27"/>
      <c r="L4" s="27"/>
      <c r="M4" s="27"/>
    </row>
    <row r="5" spans="1:63" x14ac:dyDescent="0.25">
      <c r="A5" s="43" t="s">
        <v>46</v>
      </c>
      <c r="B5" s="46">
        <f>(AVERAGE(P20:AA20)/AVERAGE(D20:O20))-1</f>
        <v>2.4402485114408234E-2</v>
      </c>
      <c r="C5" s="46">
        <f>(AVERAGE(AB20:AM20)/AVERAGE(P20:AA20))-1</f>
        <v>9.5975117287249612E-2</v>
      </c>
      <c r="D5" s="46" cm="1">
        <f t="array" ref="D5">AVERAGE(AN20:AY20/AVERAGE(AB20:AM20))-1</f>
        <v>4.0490107761394389E-2</v>
      </c>
      <c r="E5" s="46">
        <f>(AVERAGE(AZ20:BK20)/AVERAGE(AN20:AY20))-1</f>
        <v>3.1350288701267326E-2</v>
      </c>
      <c r="F5" s="46">
        <f>(AVERAGE(BL20:BW20)/AVERAGE(AZ20:BK20))-1</f>
        <v>2.245715908732282E-2</v>
      </c>
      <c r="G5" s="47">
        <v>1.2E-2</v>
      </c>
      <c r="H5" s="76"/>
      <c r="I5" s="27"/>
      <c r="J5" s="27"/>
      <c r="K5" s="27"/>
      <c r="L5" s="27"/>
      <c r="M5" s="27"/>
    </row>
    <row r="6" spans="1:63" x14ac:dyDescent="0.25">
      <c r="A6" s="48" t="s">
        <v>47</v>
      </c>
      <c r="B6" s="46">
        <f>ROUND(N22/B22,4)-1</f>
        <v>1.0000000000000009E-2</v>
      </c>
      <c r="C6" s="46">
        <f>ROUND(Z22/N22,4)-1</f>
        <v>3.2200000000000006E-2</v>
      </c>
      <c r="D6" s="46">
        <f>ROUND(AL22/Z22,4)-1</f>
        <v>0.10959999999999992</v>
      </c>
      <c r="E6" s="46">
        <f>ROUND(AX22/AL22,4)-1</f>
        <v>1.8299999999999983E-2</v>
      </c>
      <c r="F6" s="46">
        <f>ROUND(BJ22/AX22,4)-1</f>
        <v>3.5700000000000065E-2</v>
      </c>
      <c r="G6" s="47">
        <f>ROUND(BV22/BJ22,4)-1</f>
        <v>2.0199999999999996E-2</v>
      </c>
      <c r="H6" s="76"/>
      <c r="I6" s="27"/>
      <c r="J6" s="27"/>
      <c r="K6" s="27"/>
      <c r="L6" s="27"/>
      <c r="M6" s="27"/>
    </row>
    <row r="7" spans="1:63" x14ac:dyDescent="0.25">
      <c r="A7" s="48" t="s">
        <v>49</v>
      </c>
      <c r="B7" s="46"/>
      <c r="C7" s="46">
        <f>ROUND(Z23/N23,4)-1</f>
        <v>2.0100000000000007E-2</v>
      </c>
      <c r="D7" s="46">
        <f>ROUND(AL23/Z23,4)-1</f>
        <v>8.3399999999999919E-2</v>
      </c>
      <c r="E7" s="46">
        <f>ROUND(AX23/AL23,4)-1</f>
        <v>5.0999999999999934E-2</v>
      </c>
      <c r="F7" s="46">
        <f>ROUND(BJ23/AX23,4)-1</f>
        <v>3.1199999999999894E-2</v>
      </c>
      <c r="G7" s="47">
        <f>ROUND(BV23/BJ23,4)-1</f>
        <v>2.5400000000000089E-2</v>
      </c>
      <c r="H7" s="76"/>
      <c r="I7" s="27"/>
      <c r="J7" s="27"/>
      <c r="K7" s="27"/>
      <c r="L7" s="27"/>
      <c r="M7" s="27"/>
    </row>
    <row r="8" spans="1:63" x14ac:dyDescent="0.25">
      <c r="A8" s="48" t="s">
        <v>50</v>
      </c>
      <c r="B8" s="49">
        <f>B2</f>
        <v>2818</v>
      </c>
      <c r="C8" s="125">
        <f t="shared" ref="C8:G9" si="0">B8*(1+C6)</f>
        <v>2908.7395999999999</v>
      </c>
      <c r="D8" s="125">
        <f t="shared" si="0"/>
        <v>3227.5374601599997</v>
      </c>
      <c r="E8" s="50">
        <f t="shared" si="0"/>
        <v>3286.6013956809275</v>
      </c>
      <c r="F8" s="50">
        <f t="shared" si="0"/>
        <v>3403.933065506737</v>
      </c>
      <c r="G8" s="51">
        <f t="shared" si="0"/>
        <v>3472.6925134299731</v>
      </c>
      <c r="H8" s="76"/>
      <c r="I8" s="27"/>
      <c r="J8" s="27"/>
      <c r="K8" s="27"/>
      <c r="L8" s="27"/>
      <c r="M8" s="27"/>
    </row>
    <row r="9" spans="1:63" x14ac:dyDescent="0.25">
      <c r="A9" s="48" t="s">
        <v>51</v>
      </c>
      <c r="B9" s="49">
        <f>B2</f>
        <v>2818</v>
      </c>
      <c r="C9" s="125">
        <f t="shared" si="0"/>
        <v>2874.6417999999999</v>
      </c>
      <c r="D9" s="125">
        <f t="shared" si="0"/>
        <v>3114.3869261199998</v>
      </c>
      <c r="E9" s="50">
        <f t="shared" si="0"/>
        <v>3273.2206593521196</v>
      </c>
      <c r="F9" s="50">
        <f t="shared" si="0"/>
        <v>3375.3451439239052</v>
      </c>
      <c r="G9" s="51">
        <f t="shared" si="0"/>
        <v>3461.0789105795725</v>
      </c>
      <c r="H9" s="76"/>
      <c r="I9" s="27"/>
      <c r="J9" s="27"/>
      <c r="K9" s="27"/>
      <c r="L9" s="27"/>
      <c r="M9" s="27"/>
    </row>
    <row r="10" spans="1:63" x14ac:dyDescent="0.25">
      <c r="A10" s="48" t="s">
        <v>52</v>
      </c>
      <c r="B10" s="54"/>
      <c r="C10" s="126">
        <f t="shared" ref="C10:G10" si="1">C8-C9</f>
        <v>34.097800000000007</v>
      </c>
      <c r="D10" s="126">
        <f t="shared" si="1"/>
        <v>113.15053403999991</v>
      </c>
      <c r="E10" s="126">
        <f t="shared" si="1"/>
        <v>13.38073632880787</v>
      </c>
      <c r="F10" s="126">
        <f t="shared" si="1"/>
        <v>28.587921582831768</v>
      </c>
      <c r="G10" s="127">
        <f t="shared" si="1"/>
        <v>11.613602850400639</v>
      </c>
      <c r="H10" s="72">
        <f>AVERAGE(B10:F10)</f>
        <v>47.304247987909889</v>
      </c>
      <c r="I10" s="1" t="s">
        <v>53</v>
      </c>
    </row>
    <row r="11" spans="1:63" x14ac:dyDescent="0.25">
      <c r="A11" s="52" t="s">
        <v>54</v>
      </c>
      <c r="B11" s="55"/>
      <c r="C11" s="128">
        <f>(C8-C9)*13.92</f>
        <v>474.64137600000009</v>
      </c>
      <c r="D11" s="128">
        <f t="shared" ref="D11:G11" si="2">(D8-D9)*13.92</f>
        <v>1575.0554338367988</v>
      </c>
      <c r="E11" s="128">
        <f t="shared" si="2"/>
        <v>186.25984969700556</v>
      </c>
      <c r="F11" s="128">
        <f t="shared" si="2"/>
        <v>397.94386843301822</v>
      </c>
      <c r="G11" s="128">
        <f t="shared" si="2"/>
        <v>161.6613516775769</v>
      </c>
      <c r="H11" s="68">
        <f>AVERAGE(B11:F11)</f>
        <v>658.47513199170567</v>
      </c>
      <c r="I11" s="28" t="s">
        <v>55</v>
      </c>
      <c r="J11" s="129"/>
      <c r="K11" s="27"/>
      <c r="L11" s="27"/>
      <c r="M11" s="27"/>
    </row>
    <row r="12" spans="1:63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63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6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6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63" x14ac:dyDescent="0.25">
      <c r="A16" s="28" t="s">
        <v>56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BI16" s="1" t="s">
        <v>57</v>
      </c>
      <c r="BK16" s="1" t="s">
        <v>73</v>
      </c>
    </row>
    <row r="17" spans="1:75" x14ac:dyDescent="0.25">
      <c r="A17" s="27"/>
      <c r="B17" s="20"/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7"/>
      <c r="Q17" s="7"/>
      <c r="R17" s="7"/>
      <c r="S17" s="7"/>
      <c r="T17" s="7"/>
      <c r="U17" s="7"/>
      <c r="V17" s="7"/>
      <c r="W17" s="7"/>
      <c r="X17" s="7"/>
      <c r="Y17" s="7"/>
      <c r="Z17" s="29"/>
      <c r="AA17" s="2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2">
        <v>2023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4">
        <v>2024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x14ac:dyDescent="0.25">
      <c r="A18" s="27" t="s">
        <v>59</v>
      </c>
      <c r="B18" s="20">
        <v>2019</v>
      </c>
      <c r="C18" s="20"/>
      <c r="D18" s="21">
        <v>2020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1">
        <v>2021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21">
        <v>2022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17">
        <v>2025</v>
      </c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</row>
    <row r="19" spans="1:75" s="5" customFormat="1" x14ac:dyDescent="0.25">
      <c r="A19" s="8" t="s">
        <v>60</v>
      </c>
      <c r="B19" s="19">
        <v>11</v>
      </c>
      <c r="C19" s="19">
        <v>12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19">
        <v>8</v>
      </c>
      <c r="L19" s="19">
        <v>9</v>
      </c>
      <c r="M19" s="19">
        <v>10</v>
      </c>
      <c r="N19" s="19">
        <v>11</v>
      </c>
      <c r="O19" s="19">
        <v>12</v>
      </c>
      <c r="P19" s="30">
        <v>1</v>
      </c>
      <c r="Q19" s="30">
        <v>2</v>
      </c>
      <c r="R19" s="30">
        <v>3</v>
      </c>
      <c r="S19" s="30">
        <v>4</v>
      </c>
      <c r="T19" s="30">
        <v>5</v>
      </c>
      <c r="U19" s="30">
        <v>6</v>
      </c>
      <c r="V19" s="30">
        <v>7</v>
      </c>
      <c r="W19" s="30">
        <v>8</v>
      </c>
      <c r="X19" s="30">
        <v>9</v>
      </c>
      <c r="Y19" s="30">
        <v>10</v>
      </c>
      <c r="Z19" s="6">
        <v>11</v>
      </c>
      <c r="AA19" s="6">
        <v>12</v>
      </c>
      <c r="AB19" s="19">
        <v>1</v>
      </c>
      <c r="AC19" s="19">
        <v>2</v>
      </c>
      <c r="AD19" s="19">
        <v>3</v>
      </c>
      <c r="AE19" s="19">
        <v>4</v>
      </c>
      <c r="AF19" s="19">
        <v>5</v>
      </c>
      <c r="AG19" s="19">
        <v>6</v>
      </c>
      <c r="AH19" s="19">
        <v>7</v>
      </c>
      <c r="AI19" s="19">
        <v>8</v>
      </c>
      <c r="AJ19" s="19">
        <v>9</v>
      </c>
      <c r="AK19" s="19">
        <v>10</v>
      </c>
      <c r="AL19" s="19">
        <v>11</v>
      </c>
      <c r="AM19" s="19">
        <v>12</v>
      </c>
      <c r="AN19" s="3">
        <v>1</v>
      </c>
      <c r="AO19" s="3">
        <v>2</v>
      </c>
      <c r="AP19" s="3">
        <v>3</v>
      </c>
      <c r="AQ19" s="3">
        <v>4</v>
      </c>
      <c r="AR19" s="3">
        <v>5</v>
      </c>
      <c r="AS19" s="3">
        <v>6</v>
      </c>
      <c r="AT19" s="3">
        <v>7</v>
      </c>
      <c r="AU19" s="3">
        <v>8</v>
      </c>
      <c r="AV19" s="3">
        <v>9</v>
      </c>
      <c r="AW19" s="3">
        <v>10</v>
      </c>
      <c r="AX19" s="3">
        <v>11</v>
      </c>
      <c r="AY19" s="3">
        <v>12</v>
      </c>
      <c r="AZ19" s="6">
        <v>1</v>
      </c>
      <c r="BA19" s="6">
        <v>2</v>
      </c>
      <c r="BB19" s="6">
        <v>3</v>
      </c>
      <c r="BC19" s="6">
        <v>4</v>
      </c>
      <c r="BD19" s="6">
        <v>5</v>
      </c>
      <c r="BE19" s="6">
        <v>6</v>
      </c>
      <c r="BF19" s="6">
        <v>7</v>
      </c>
      <c r="BG19" s="6">
        <v>8</v>
      </c>
      <c r="BH19" s="6">
        <v>9</v>
      </c>
      <c r="BI19" s="6">
        <v>10</v>
      </c>
      <c r="BJ19" s="6">
        <v>11</v>
      </c>
      <c r="BK19" s="6">
        <v>12</v>
      </c>
      <c r="BL19" s="10">
        <v>1</v>
      </c>
      <c r="BM19" s="10">
        <v>2</v>
      </c>
      <c r="BN19" s="10">
        <v>3</v>
      </c>
      <c r="BO19" s="10">
        <v>4</v>
      </c>
      <c r="BP19" s="10">
        <v>5</v>
      </c>
      <c r="BQ19" s="10">
        <v>6</v>
      </c>
      <c r="BR19" s="10">
        <v>7</v>
      </c>
      <c r="BS19" s="10">
        <v>8</v>
      </c>
      <c r="BT19" s="10">
        <v>9</v>
      </c>
      <c r="BU19" s="10">
        <v>10</v>
      </c>
      <c r="BV19" s="10">
        <v>11</v>
      </c>
      <c r="BW19" s="10">
        <v>12</v>
      </c>
    </row>
    <row r="20" spans="1:75" s="5" customFormat="1" x14ac:dyDescent="0.25">
      <c r="A20" s="13" t="s">
        <v>61</v>
      </c>
      <c r="B20" s="14">
        <v>108.9</v>
      </c>
      <c r="C20" s="14">
        <v>109.04</v>
      </c>
      <c r="D20" s="33">
        <v>109.69</v>
      </c>
      <c r="E20" s="33">
        <v>109.71</v>
      </c>
      <c r="F20" s="33">
        <v>109.53</v>
      </c>
      <c r="G20" s="33">
        <v>109.53</v>
      </c>
      <c r="H20" s="33">
        <v>109.45</v>
      </c>
      <c r="I20" s="33">
        <v>109.52</v>
      </c>
      <c r="J20" s="33">
        <v>109.76</v>
      </c>
      <c r="K20" s="33">
        <v>109.83</v>
      </c>
      <c r="L20" s="33">
        <v>109.42</v>
      </c>
      <c r="M20" s="33">
        <v>109.64</v>
      </c>
      <c r="N20" s="33">
        <v>109.46</v>
      </c>
      <c r="O20" s="33">
        <v>109.49</v>
      </c>
      <c r="P20" s="15">
        <v>109.97</v>
      </c>
      <c r="Q20" s="15">
        <v>110.21</v>
      </c>
      <c r="R20" s="15">
        <v>110.51</v>
      </c>
      <c r="S20" s="15">
        <v>110.88</v>
      </c>
      <c r="T20" s="15">
        <v>111.05</v>
      </c>
      <c r="U20" s="15">
        <v>111.3</v>
      </c>
      <c r="V20" s="15">
        <v>112.25</v>
      </c>
      <c r="W20" s="15">
        <v>112.83</v>
      </c>
      <c r="X20" s="15">
        <v>112.55</v>
      </c>
      <c r="Y20" s="15">
        <v>114.2</v>
      </c>
      <c r="Z20" s="15">
        <v>115.63</v>
      </c>
      <c r="AA20" s="15">
        <v>115.74</v>
      </c>
      <c r="AB20" s="19">
        <v>118.32</v>
      </c>
      <c r="AC20" s="19">
        <v>119.07</v>
      </c>
      <c r="AD20" s="19">
        <v>119.69</v>
      </c>
      <c r="AE20" s="19">
        <v>120.09</v>
      </c>
      <c r="AF20" s="19">
        <v>121.01</v>
      </c>
      <c r="AG20" s="19">
        <v>122.04</v>
      </c>
      <c r="AH20" s="19">
        <v>123.05</v>
      </c>
      <c r="AI20" s="19">
        <v>124.05</v>
      </c>
      <c r="AJ20" s="19">
        <v>125.24</v>
      </c>
      <c r="AK20" s="19">
        <v>128.21</v>
      </c>
      <c r="AL20" s="19">
        <v>127.92</v>
      </c>
      <c r="AM20" s="19">
        <v>127.72</v>
      </c>
      <c r="AN20" s="3">
        <v>127.84</v>
      </c>
      <c r="AO20" s="3">
        <v>126.95</v>
      </c>
      <c r="AP20" s="3">
        <v>127.67</v>
      </c>
      <c r="AQ20" s="3">
        <v>126.82</v>
      </c>
      <c r="AR20" s="3">
        <v>127.3</v>
      </c>
      <c r="AS20" s="3">
        <v>127.11</v>
      </c>
      <c r="AT20" s="3">
        <v>128.13999999999999</v>
      </c>
      <c r="AU20" s="3">
        <v>129.12</v>
      </c>
      <c r="AV20" s="3">
        <v>128.22999999999999</v>
      </c>
      <c r="AW20" s="3">
        <v>128.66999999999999</v>
      </c>
      <c r="AX20" s="3">
        <v>128.88999999999999</v>
      </c>
      <c r="AY20" s="3">
        <v>129.44999999999999</v>
      </c>
      <c r="AZ20" s="6">
        <v>130.08000000000001</v>
      </c>
      <c r="BA20" s="6">
        <v>131.01</v>
      </c>
      <c r="BB20" s="6">
        <v>131.72999999999999</v>
      </c>
      <c r="BC20" s="6">
        <v>131.1</v>
      </c>
      <c r="BD20" s="6">
        <v>131.58000000000001</v>
      </c>
      <c r="BE20" s="6">
        <v>131.87</v>
      </c>
      <c r="BF20" s="6">
        <v>132.81</v>
      </c>
      <c r="BG20" s="6">
        <v>132.81</v>
      </c>
      <c r="BH20" s="6">
        <v>132.15</v>
      </c>
      <c r="BI20" s="6">
        <v>132.79</v>
      </c>
      <c r="BJ20" s="6">
        <v>133.01</v>
      </c>
      <c r="BK20" s="130">
        <v>133.41</v>
      </c>
      <c r="BL20" s="11">
        <v>134.56</v>
      </c>
      <c r="BM20" s="11">
        <v>134.71</v>
      </c>
      <c r="BN20" s="11">
        <v>134.63</v>
      </c>
      <c r="BO20" s="11">
        <v>134.77000000000001</v>
      </c>
      <c r="BP20" s="11">
        <v>134.79</v>
      </c>
      <c r="BQ20" s="11">
        <v>134.82</v>
      </c>
      <c r="BR20" s="11">
        <v>135.19999999999999</v>
      </c>
      <c r="BS20" s="11">
        <v>135.44999999999999</v>
      </c>
      <c r="BT20" s="11">
        <v>134.76</v>
      </c>
      <c r="BU20" s="11">
        <v>135.32</v>
      </c>
      <c r="BV20" s="11">
        <v>135.37</v>
      </c>
      <c r="BW20" s="11">
        <v>135.55000000000001</v>
      </c>
    </row>
    <row r="21" spans="1:75" s="5" customFormat="1" x14ac:dyDescent="0.25">
      <c r="A21" s="8" t="s">
        <v>62</v>
      </c>
      <c r="B21" s="14">
        <v>109</v>
      </c>
      <c r="C21" s="14">
        <v>109.18</v>
      </c>
      <c r="D21" s="33">
        <v>109.72</v>
      </c>
      <c r="E21" s="33">
        <v>109.87</v>
      </c>
      <c r="F21" s="33">
        <v>109.96</v>
      </c>
      <c r="G21" s="33">
        <v>110.22</v>
      </c>
      <c r="H21" s="33">
        <v>110.1</v>
      </c>
      <c r="I21" s="33">
        <v>110.05</v>
      </c>
      <c r="J21" s="33">
        <v>110.16</v>
      </c>
      <c r="K21" s="33">
        <v>110.2</v>
      </c>
      <c r="L21" s="33">
        <v>109.78</v>
      </c>
      <c r="M21" s="33">
        <v>110.11</v>
      </c>
      <c r="N21" s="33">
        <v>109.91</v>
      </c>
      <c r="O21" s="33">
        <v>109.88</v>
      </c>
      <c r="P21" s="15">
        <v>110.35</v>
      </c>
      <c r="Q21" s="15">
        <v>110.39</v>
      </c>
      <c r="R21" s="15">
        <v>110.56</v>
      </c>
      <c r="S21" s="15">
        <v>110.93</v>
      </c>
      <c r="T21" s="15">
        <v>110.99</v>
      </c>
      <c r="U21" s="15">
        <v>111.31</v>
      </c>
      <c r="V21" s="15">
        <v>112.18</v>
      </c>
      <c r="W21" s="15">
        <v>112.74</v>
      </c>
      <c r="X21" s="15">
        <v>112.29</v>
      </c>
      <c r="Y21" s="15">
        <v>113.94</v>
      </c>
      <c r="Z21" s="15">
        <v>115.2</v>
      </c>
      <c r="AA21" s="15">
        <v>115.6</v>
      </c>
      <c r="AB21" s="34">
        <v>118.21</v>
      </c>
      <c r="AC21" s="34">
        <v>118.74</v>
      </c>
      <c r="AD21" s="34">
        <v>119.05</v>
      </c>
      <c r="AE21" s="34">
        <v>119.59</v>
      </c>
      <c r="AF21" s="34">
        <v>120.25</v>
      </c>
      <c r="AG21" s="34">
        <v>121.02</v>
      </c>
      <c r="AH21" s="34">
        <v>122.35</v>
      </c>
      <c r="AI21" s="34">
        <v>123.68</v>
      </c>
      <c r="AJ21" s="34">
        <v>124.92</v>
      </c>
      <c r="AK21" s="34">
        <v>127.92</v>
      </c>
      <c r="AL21" s="34">
        <v>127.44</v>
      </c>
      <c r="AM21" s="34">
        <v>127.89</v>
      </c>
      <c r="AN21" s="3">
        <v>128</v>
      </c>
      <c r="AO21" s="3">
        <v>126.86</v>
      </c>
      <c r="AP21" s="3">
        <v>127.8</v>
      </c>
      <c r="AQ21" s="3">
        <v>126.7</v>
      </c>
      <c r="AR21" s="3">
        <v>127.35</v>
      </c>
      <c r="AS21" s="3">
        <v>127.09</v>
      </c>
      <c r="AT21" s="3">
        <v>128.22</v>
      </c>
      <c r="AU21" s="3">
        <v>128.82</v>
      </c>
      <c r="AV21" s="3">
        <v>127.52</v>
      </c>
      <c r="AW21" s="3">
        <v>128.30000000000001</v>
      </c>
      <c r="AX21" s="3">
        <v>128.55000000000001</v>
      </c>
      <c r="AY21" s="3">
        <v>129.53</v>
      </c>
      <c r="AZ21" s="7">
        <v>130.19</v>
      </c>
      <c r="BA21" s="7">
        <v>130.94999999999999</v>
      </c>
      <c r="BB21" s="7">
        <v>131.75</v>
      </c>
      <c r="BC21" s="7">
        <v>130.85</v>
      </c>
      <c r="BD21" s="7">
        <v>131.41999999999999</v>
      </c>
      <c r="BE21" s="7">
        <v>131.91999999999999</v>
      </c>
      <c r="BF21" s="7">
        <v>132.84</v>
      </c>
      <c r="BG21" s="7">
        <v>132.94</v>
      </c>
      <c r="BH21" s="7">
        <v>132.41</v>
      </c>
      <c r="BI21" s="7">
        <v>132.96</v>
      </c>
      <c r="BJ21" s="7">
        <v>133.22</v>
      </c>
      <c r="BK21" s="131">
        <v>133.63</v>
      </c>
      <c r="BL21" s="11">
        <v>134.78</v>
      </c>
      <c r="BM21" s="11">
        <v>134.9</v>
      </c>
      <c r="BN21" s="11">
        <v>134.91</v>
      </c>
      <c r="BO21" s="11">
        <v>135.02000000000001</v>
      </c>
      <c r="BP21" s="11">
        <v>135.02000000000001</v>
      </c>
      <c r="BQ21" s="11">
        <v>135.12</v>
      </c>
      <c r="BR21" s="11">
        <v>135.52000000000001</v>
      </c>
      <c r="BS21" s="11">
        <v>135.76</v>
      </c>
      <c r="BT21" s="11">
        <v>135.08000000000001</v>
      </c>
      <c r="BU21" s="11">
        <v>135.65</v>
      </c>
      <c r="BV21" s="11">
        <v>135.74</v>
      </c>
      <c r="BW21" s="11">
        <v>135.93</v>
      </c>
    </row>
    <row r="22" spans="1:75" s="16" customFormat="1" x14ac:dyDescent="0.25">
      <c r="A22" s="13" t="s">
        <v>63</v>
      </c>
      <c r="B22" s="132">
        <v>106.73</v>
      </c>
      <c r="C22" s="35"/>
      <c r="D22" s="33"/>
      <c r="E22" s="33"/>
      <c r="F22" s="33"/>
      <c r="G22" s="33"/>
      <c r="H22" s="33">
        <f t="shared" ref="H22:Z22" si="3">AVERAGE(E21:H21)*0.98</f>
        <v>107.83674999999999</v>
      </c>
      <c r="I22" s="33">
        <f t="shared" si="3"/>
        <v>107.88085</v>
      </c>
      <c r="J22" s="33">
        <f t="shared" si="3"/>
        <v>107.92984999999999</v>
      </c>
      <c r="K22" s="33">
        <f t="shared" si="3"/>
        <v>107.92494999999998</v>
      </c>
      <c r="L22" s="33">
        <f t="shared" si="3"/>
        <v>107.84654999999998</v>
      </c>
      <c r="M22" s="33">
        <f t="shared" si="3"/>
        <v>107.86125</v>
      </c>
      <c r="N22" s="33">
        <f t="shared" si="3"/>
        <v>107.8</v>
      </c>
      <c r="O22" s="33">
        <f t="shared" si="3"/>
        <v>107.72159999999998</v>
      </c>
      <c r="P22" s="36">
        <f t="shared" si="3"/>
        <v>107.86125</v>
      </c>
      <c r="Q22" s="36">
        <f t="shared" si="3"/>
        <v>107.92984999999999</v>
      </c>
      <c r="R22" s="36">
        <f t="shared" si="3"/>
        <v>108.0891</v>
      </c>
      <c r="S22" s="36">
        <f t="shared" si="3"/>
        <v>108.34635</v>
      </c>
      <c r="T22" s="36">
        <f t="shared" si="3"/>
        <v>108.50315000000001</v>
      </c>
      <c r="U22" s="36">
        <f t="shared" si="3"/>
        <v>108.72855</v>
      </c>
      <c r="V22" s="36">
        <f t="shared" si="3"/>
        <v>109.12545</v>
      </c>
      <c r="W22" s="36">
        <f t="shared" si="3"/>
        <v>109.5689</v>
      </c>
      <c r="X22" s="36">
        <f t="shared" si="3"/>
        <v>109.88740000000001</v>
      </c>
      <c r="Y22" s="36">
        <f t="shared" si="3"/>
        <v>110.53175</v>
      </c>
      <c r="Z22" s="36">
        <f t="shared" si="3"/>
        <v>111.27165000000001</v>
      </c>
      <c r="AA22" s="36">
        <f>AVERAGE(X21:AA21)*0.98</f>
        <v>111.97234999999999</v>
      </c>
      <c r="AB22" s="34">
        <v>113.42</v>
      </c>
      <c r="AC22" s="34">
        <v>114.6</v>
      </c>
      <c r="AD22" s="34">
        <v>115.54</v>
      </c>
      <c r="AE22" s="34">
        <v>116.52</v>
      </c>
      <c r="AF22" s="34">
        <v>117.02</v>
      </c>
      <c r="AG22" s="34">
        <v>117.58</v>
      </c>
      <c r="AH22" s="34">
        <v>118.39</v>
      </c>
      <c r="AI22" s="34">
        <v>119.39</v>
      </c>
      <c r="AJ22" s="34">
        <v>120.53</v>
      </c>
      <c r="AK22" s="34">
        <v>122.22</v>
      </c>
      <c r="AL22" s="34">
        <v>123.47</v>
      </c>
      <c r="AM22" s="34">
        <v>124.5</v>
      </c>
      <c r="AN22" s="14">
        <v>125.26</v>
      </c>
      <c r="AO22" s="14">
        <v>125</v>
      </c>
      <c r="AP22" s="14">
        <v>125.08</v>
      </c>
      <c r="AQ22" s="14">
        <v>124.79</v>
      </c>
      <c r="AR22" s="14">
        <v>124.63</v>
      </c>
      <c r="AS22" s="14">
        <v>124.69</v>
      </c>
      <c r="AT22" s="14">
        <v>124.79</v>
      </c>
      <c r="AU22" s="14">
        <v>125.31</v>
      </c>
      <c r="AV22" s="14">
        <v>125.35</v>
      </c>
      <c r="AW22" s="14">
        <v>125.65</v>
      </c>
      <c r="AX22" s="14">
        <v>125.73</v>
      </c>
      <c r="AY22" s="14">
        <v>125.91</v>
      </c>
      <c r="AZ22" s="15">
        <v>126.56</v>
      </c>
      <c r="BA22" s="15">
        <v>127.21</v>
      </c>
      <c r="BB22" s="15">
        <v>127.99</v>
      </c>
      <c r="BC22" s="15">
        <v>128.32</v>
      </c>
      <c r="BD22" s="15">
        <v>128.62</v>
      </c>
      <c r="BE22" s="15">
        <v>128.86000000000001</v>
      </c>
      <c r="BF22" s="15">
        <v>129.12</v>
      </c>
      <c r="BG22" s="15">
        <v>129.63</v>
      </c>
      <c r="BH22" s="15">
        <v>129.88</v>
      </c>
      <c r="BI22" s="15">
        <v>130.13</v>
      </c>
      <c r="BJ22" s="15">
        <v>130.22</v>
      </c>
      <c r="BK22" s="133">
        <v>130.41999999999999</v>
      </c>
      <c r="BL22" s="12">
        <v>130.97</v>
      </c>
      <c r="BM22" s="12">
        <v>131.44999999999999</v>
      </c>
      <c r="BN22" s="12">
        <v>131.86000000000001</v>
      </c>
      <c r="BO22" s="12">
        <v>132.19999999999999</v>
      </c>
      <c r="BP22" s="12">
        <v>132.26</v>
      </c>
      <c r="BQ22" s="12">
        <v>132.32</v>
      </c>
      <c r="BR22" s="12">
        <v>132.47</v>
      </c>
      <c r="BS22" s="12">
        <v>132.65</v>
      </c>
      <c r="BT22" s="12">
        <v>132.66</v>
      </c>
      <c r="BU22" s="12">
        <v>132.79</v>
      </c>
      <c r="BV22" s="12">
        <v>132.85</v>
      </c>
      <c r="BW22" s="12">
        <v>132.88999999999999</v>
      </c>
    </row>
    <row r="23" spans="1:75" s="5" customFormat="1" x14ac:dyDescent="0.25">
      <c r="A23" s="8" t="s">
        <v>64</v>
      </c>
      <c r="B23" s="32"/>
      <c r="C23" s="3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 t="shared" ref="N23:Y23" si="4">AVERAGE(D21:O21)*0.98</f>
        <v>107.79673333333334</v>
      </c>
      <c r="O23" s="25">
        <f t="shared" si="4"/>
        <v>107.8481833333333</v>
      </c>
      <c r="P23" s="26">
        <f t="shared" si="4"/>
        <v>107.89064999999998</v>
      </c>
      <c r="Q23" s="26">
        <f t="shared" si="4"/>
        <v>107.93965</v>
      </c>
      <c r="R23" s="26">
        <f t="shared" si="4"/>
        <v>107.99763333333333</v>
      </c>
      <c r="S23" s="26">
        <f t="shared" si="4"/>
        <v>108.07031666666666</v>
      </c>
      <c r="T23" s="26">
        <f t="shared" si="4"/>
        <v>108.17321666666666</v>
      </c>
      <c r="U23" s="26">
        <f t="shared" si="4"/>
        <v>108.33818333333335</v>
      </c>
      <c r="V23" s="26">
        <f t="shared" si="4"/>
        <v>108.54561666666667</v>
      </c>
      <c r="W23" s="26">
        <f t="shared" si="4"/>
        <v>108.75060000000001</v>
      </c>
      <c r="X23" s="26">
        <f t="shared" si="4"/>
        <v>109.06338333333333</v>
      </c>
      <c r="Y23" s="26">
        <f t="shared" si="4"/>
        <v>109.49540000000002</v>
      </c>
      <c r="Z23" s="26">
        <f>AVERAGE(P21:AA21)*0.98</f>
        <v>109.96253333333333</v>
      </c>
      <c r="AA23" s="26">
        <f>AVERAGE(Q21:AB21)*0.98</f>
        <v>110.60443333333335</v>
      </c>
      <c r="AB23" s="25">
        <f t="shared" ref="AB23:AM23" si="5">AVERAGE(Q21:AB21)*0.98</f>
        <v>110.60443333333335</v>
      </c>
      <c r="AC23" s="25">
        <f t="shared" si="5"/>
        <v>111.28635</v>
      </c>
      <c r="AD23" s="25">
        <f t="shared" si="5"/>
        <v>111.97969999999998</v>
      </c>
      <c r="AE23" s="25">
        <f t="shared" si="5"/>
        <v>112.68693333333333</v>
      </c>
      <c r="AF23" s="25">
        <f t="shared" si="5"/>
        <v>113.44316666666666</v>
      </c>
      <c r="AG23" s="25">
        <f t="shared" si="5"/>
        <v>114.23614999999999</v>
      </c>
      <c r="AH23" s="25">
        <f t="shared" si="5"/>
        <v>115.06669999999998</v>
      </c>
      <c r="AI23" s="25">
        <f t="shared" si="5"/>
        <v>115.96013333333332</v>
      </c>
      <c r="AJ23" s="25">
        <f t="shared" si="5"/>
        <v>116.99158333333332</v>
      </c>
      <c r="AK23" s="25">
        <f t="shared" si="5"/>
        <v>118.13328333333335</v>
      </c>
      <c r="AL23" s="25">
        <f t="shared" si="5"/>
        <v>119.13288333333334</v>
      </c>
      <c r="AM23" s="25">
        <f t="shared" si="5"/>
        <v>120.1365666666667</v>
      </c>
      <c r="AN23" s="23">
        <f>AVERAGE(AC21:AN21)*0.98</f>
        <v>120.93608333333334</v>
      </c>
      <c r="AO23" s="23">
        <f t="shared" ref="AO23:BW23" si="6">AVERAGE(AD21:AO21)*0.98</f>
        <v>121.59921666666666</v>
      </c>
      <c r="AP23" s="23">
        <f t="shared" si="6"/>
        <v>122.3138</v>
      </c>
      <c r="AQ23" s="23">
        <f t="shared" si="6"/>
        <v>122.89444999999998</v>
      </c>
      <c r="AR23" s="23">
        <f t="shared" si="6"/>
        <v>123.47428333333332</v>
      </c>
      <c r="AS23" s="23">
        <f t="shared" si="6"/>
        <v>123.96999999999998</v>
      </c>
      <c r="AT23" s="23">
        <f t="shared" si="6"/>
        <v>124.44938333333333</v>
      </c>
      <c r="AU23" s="23">
        <f t="shared" si="6"/>
        <v>124.86914999999998</v>
      </c>
      <c r="AV23" s="23">
        <f t="shared" si="6"/>
        <v>125.08148333333332</v>
      </c>
      <c r="AW23" s="23">
        <f t="shared" si="6"/>
        <v>125.11251666666666</v>
      </c>
      <c r="AX23" s="23">
        <f t="shared" si="6"/>
        <v>125.20316666666666</v>
      </c>
      <c r="AY23" s="23">
        <f t="shared" si="6"/>
        <v>125.33709999999999</v>
      </c>
      <c r="AZ23" s="23">
        <f t="shared" si="6"/>
        <v>125.51595000000002</v>
      </c>
      <c r="BA23" s="23">
        <f t="shared" si="6"/>
        <v>125.84996666666666</v>
      </c>
      <c r="BB23" s="23">
        <f t="shared" si="6"/>
        <v>126.17255</v>
      </c>
      <c r="BC23" s="23">
        <f t="shared" si="6"/>
        <v>126.51146666666666</v>
      </c>
      <c r="BD23" s="23">
        <f t="shared" si="6"/>
        <v>126.84385</v>
      </c>
      <c r="BE23" s="23">
        <f t="shared" si="6"/>
        <v>127.23830000000001</v>
      </c>
      <c r="BF23" s="23">
        <f t="shared" si="6"/>
        <v>127.6156</v>
      </c>
      <c r="BG23" s="23">
        <f t="shared" si="6"/>
        <v>127.95206666666667</v>
      </c>
      <c r="BH23" s="23">
        <f t="shared" si="6"/>
        <v>128.35141666666667</v>
      </c>
      <c r="BI23" s="23">
        <f t="shared" si="6"/>
        <v>128.73198333333335</v>
      </c>
      <c r="BJ23" s="23">
        <f t="shared" si="6"/>
        <v>129.11336666666671</v>
      </c>
      <c r="BK23" s="23">
        <f t="shared" si="6"/>
        <v>129.44820000000001</v>
      </c>
      <c r="BL23" s="23">
        <f t="shared" si="6"/>
        <v>129.82304999999999</v>
      </c>
      <c r="BM23" s="23">
        <f t="shared" si="6"/>
        <v>130.14563333333334</v>
      </c>
      <c r="BN23" s="23">
        <f t="shared" si="6"/>
        <v>130.40370000000001</v>
      </c>
      <c r="BO23" s="23">
        <f t="shared" si="6"/>
        <v>130.74424999999999</v>
      </c>
      <c r="BP23" s="23">
        <f t="shared" si="6"/>
        <v>131.03825000000001</v>
      </c>
      <c r="BQ23" s="23">
        <f t="shared" si="6"/>
        <v>131.29958333333332</v>
      </c>
      <c r="BR23" s="23">
        <f t="shared" si="6"/>
        <v>131.51844999999997</v>
      </c>
      <c r="BS23" s="23">
        <f t="shared" si="6"/>
        <v>131.74874999999997</v>
      </c>
      <c r="BT23" s="23">
        <f t="shared" si="6"/>
        <v>131.96680000000001</v>
      </c>
      <c r="BU23" s="23">
        <f t="shared" si="6"/>
        <v>132.18648333333331</v>
      </c>
      <c r="BV23" s="23">
        <f t="shared" si="6"/>
        <v>132.39228333333332</v>
      </c>
      <c r="BW23" s="23">
        <f t="shared" si="6"/>
        <v>132.58011666666667</v>
      </c>
    </row>
    <row r="25" spans="1:75" x14ac:dyDescent="0.25">
      <c r="A25" s="8"/>
      <c r="B25" s="8"/>
      <c r="C25" s="8"/>
      <c r="D25" s="2"/>
      <c r="E25" s="2"/>
      <c r="F25" s="2"/>
      <c r="G25" s="2"/>
    </row>
    <row r="26" spans="1:75" x14ac:dyDescent="0.25">
      <c r="E26" s="24"/>
      <c r="F26" s="24"/>
      <c r="G26" s="24"/>
    </row>
  </sheetData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AE5A-8679-4214-B003-F6037C9659FE}">
  <dimension ref="A1:BW26"/>
  <sheetViews>
    <sheetView showGridLines="0" workbookViewId="0">
      <selection activeCell="H12" sqref="H12"/>
    </sheetView>
  </sheetViews>
  <sheetFormatPr baseColWidth="10" defaultColWidth="11.44140625" defaultRowHeight="13.2" x14ac:dyDescent="0.25"/>
  <cols>
    <col min="1" max="1" width="41.44140625" customWidth="1"/>
    <col min="2" max="2" width="15.33203125" customWidth="1"/>
    <col min="3" max="3" width="13.88671875" customWidth="1"/>
    <col min="5" max="6" width="12.5546875" bestFit="1" customWidth="1"/>
    <col min="7" max="7" width="16.109375" customWidth="1"/>
  </cols>
  <sheetData>
    <row r="1" spans="1:63" x14ac:dyDescent="0.25">
      <c r="A1" s="37" t="s">
        <v>42</v>
      </c>
      <c r="B1" s="38"/>
      <c r="C1" s="39"/>
      <c r="D1" s="39"/>
      <c r="E1" s="39"/>
      <c r="F1" s="39"/>
      <c r="G1" s="40"/>
      <c r="H1" s="84"/>
    </row>
    <row r="2" spans="1:6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83"/>
      <c r="I2" s="27"/>
      <c r="J2" s="27"/>
      <c r="K2" s="27"/>
      <c r="L2" s="27"/>
      <c r="M2" s="27"/>
    </row>
    <row r="3" spans="1:63" x14ac:dyDescent="0.25">
      <c r="A3" s="43"/>
      <c r="B3" s="27"/>
      <c r="C3" s="27"/>
      <c r="D3" s="27"/>
      <c r="E3" s="27"/>
      <c r="F3" s="27"/>
      <c r="G3" s="42"/>
      <c r="H3" s="83"/>
      <c r="I3" s="27"/>
      <c r="J3" s="27"/>
      <c r="K3" s="27"/>
      <c r="L3" s="27"/>
      <c r="M3" s="27"/>
    </row>
    <row r="4" spans="1:63" x14ac:dyDescent="0.25">
      <c r="A4" s="43"/>
      <c r="B4" s="82">
        <v>2021</v>
      </c>
      <c r="C4" s="82">
        <v>2022</v>
      </c>
      <c r="D4" s="82">
        <v>2023</v>
      </c>
      <c r="E4" s="82">
        <v>2024</v>
      </c>
      <c r="F4" s="82">
        <v>2025</v>
      </c>
      <c r="G4" s="81" t="s">
        <v>44</v>
      </c>
      <c r="H4" s="80" t="s">
        <v>45</v>
      </c>
      <c r="I4" s="27"/>
      <c r="J4" s="27"/>
      <c r="K4" s="27"/>
      <c r="L4" s="27"/>
      <c r="M4" s="27"/>
    </row>
    <row r="5" spans="1:63" x14ac:dyDescent="0.25">
      <c r="A5" s="43" t="s">
        <v>46</v>
      </c>
      <c r="B5" s="79">
        <f>(AVERAGE(P20:AA20)/AVERAGE(D20:O20))-1</f>
        <v>2.4402485114408234E-2</v>
      </c>
      <c r="C5" s="79">
        <f>(AVERAGE(AB20:AM20)/AVERAGE(P20:AA20))-1</f>
        <v>9.5975117287249612E-2</v>
      </c>
      <c r="D5" s="79" cm="1">
        <f t="array" ref="D5">AVERAGE(AN20:AY20/AVERAGE(AB20:AM20))-1</f>
        <v>4.0490107761394389E-2</v>
      </c>
      <c r="E5" s="79">
        <f>(AVERAGE(AZ20:BK20)/AVERAGE(AN20:AY20))-1</f>
        <v>3.1434913650004059E-2</v>
      </c>
      <c r="F5" s="79">
        <f>(AVERAGE(BL20:BW20)/AVERAGE(AZ20:BK20))-1</f>
        <v>2.2373270726042671E-2</v>
      </c>
      <c r="G5" s="78">
        <v>1.2E-2</v>
      </c>
      <c r="H5" s="76"/>
      <c r="I5" s="27"/>
      <c r="J5" s="27"/>
      <c r="K5" s="27"/>
      <c r="L5" s="27"/>
      <c r="M5" s="27"/>
    </row>
    <row r="6" spans="1:63" x14ac:dyDescent="0.25">
      <c r="A6" s="48" t="s">
        <v>47</v>
      </c>
      <c r="B6" s="79" t="s">
        <v>48</v>
      </c>
      <c r="C6" s="79">
        <f>(AVERAGE(Z22:AA22)/AVERAGE(N22:O22))-1</f>
        <v>3.5831211349581782E-2</v>
      </c>
      <c r="D6" s="79">
        <f>(AVERAGE(AL22:AM22)/AVERAGE(Z22:AA22))-1</f>
        <v>0.110757735930193</v>
      </c>
      <c r="E6" s="79">
        <f>(AVERAGE(AX22:AY22)/AVERAGE(AL22:AM22))-1</f>
        <v>1.4800177440819295E-2</v>
      </c>
      <c r="F6" s="79">
        <f>(AVERAGE(BJ22:BK22)/AVERAGE(AX22:AY22))-1</f>
        <v>3.5765379113018581E-2</v>
      </c>
      <c r="G6" s="78">
        <f>(AVERAGE(BV22:BW22)/AVERAGE(BJ22:BK22))-1</f>
        <v>1.9567219152854642E-2</v>
      </c>
      <c r="H6" s="76"/>
      <c r="I6" s="27"/>
      <c r="J6" s="27"/>
      <c r="K6" s="27"/>
      <c r="L6" s="27"/>
      <c r="M6" s="27"/>
    </row>
    <row r="7" spans="1:63" x14ac:dyDescent="0.25">
      <c r="A7" s="48" t="s">
        <v>49</v>
      </c>
      <c r="B7" s="79" t="s">
        <v>48</v>
      </c>
      <c r="C7" s="79">
        <f>(AVERAGE(Z23:AA23)/AVERAGE(N23:O23))-1</f>
        <v>1.8194769666795674E-2</v>
      </c>
      <c r="D7" s="79">
        <f>(AVERAGE(AL23:AM23)/AVERAGE(Z23:AA23))-1</f>
        <v>9.0274780071746497E-2</v>
      </c>
      <c r="E7" s="79">
        <f>(AVERAGE(AX23:AY23)/AVERAGE(AL23:AM23))-1</f>
        <v>4.7105122140192135E-2</v>
      </c>
      <c r="F7" s="79">
        <f>(AVERAGE(BJ23:BK23)/AVERAGE(AX23:AY23))-1</f>
        <v>3.2048607489308711E-2</v>
      </c>
      <c r="G7" s="78">
        <f>(AVERAGE(BV23:BW23)/AVERAGE(BJ23:BK23))-1</f>
        <v>2.4793440634711672E-2</v>
      </c>
      <c r="H7" s="76"/>
      <c r="I7" s="27"/>
      <c r="J7" s="27"/>
      <c r="K7" s="27"/>
      <c r="L7" s="27"/>
      <c r="M7" s="27"/>
    </row>
    <row r="8" spans="1:63" x14ac:dyDescent="0.25">
      <c r="A8" s="48" t="s">
        <v>50</v>
      </c>
      <c r="B8" s="67">
        <f>B2</f>
        <v>2818</v>
      </c>
      <c r="C8" s="67">
        <f t="shared" ref="C8:G9" si="0">B8*(1+C6)</f>
        <v>2918.9723535831213</v>
      </c>
      <c r="D8" s="67">
        <f t="shared" si="0"/>
        <v>3242.2711227088148</v>
      </c>
      <c r="E8" s="67">
        <f t="shared" si="0"/>
        <v>3290.2573106361497</v>
      </c>
      <c r="F8" s="67">
        <f t="shared" si="0"/>
        <v>3407.9346107304327</v>
      </c>
      <c r="G8" s="77">
        <f t="shared" si="0"/>
        <v>3474.6184141171934</v>
      </c>
      <c r="H8" s="76"/>
      <c r="I8" s="27"/>
      <c r="J8" s="27"/>
      <c r="K8" s="27"/>
      <c r="L8" s="27"/>
      <c r="M8" s="27"/>
    </row>
    <row r="9" spans="1:63" x14ac:dyDescent="0.25">
      <c r="A9" s="48" t="s">
        <v>51</v>
      </c>
      <c r="B9" s="67">
        <f>B2</f>
        <v>2818</v>
      </c>
      <c r="C9" s="67">
        <f t="shared" si="0"/>
        <v>2869.2728609210303</v>
      </c>
      <c r="D9" s="67">
        <f t="shared" si="0"/>
        <v>3128.2958374065074</v>
      </c>
      <c r="E9" s="67">
        <f t="shared" si="0"/>
        <v>3275.6545949181955</v>
      </c>
      <c r="F9" s="67">
        <f t="shared" si="0"/>
        <v>3380.6347633012792</v>
      </c>
      <c r="G9" s="77">
        <f t="shared" si="0"/>
        <v>3464.4523306128322</v>
      </c>
      <c r="H9" s="76"/>
      <c r="I9" s="27"/>
      <c r="J9" s="27"/>
      <c r="K9" s="27"/>
      <c r="L9" s="27"/>
      <c r="M9" s="27"/>
    </row>
    <row r="10" spans="1:63" x14ac:dyDescent="0.25">
      <c r="A10" s="48" t="s">
        <v>52</v>
      </c>
      <c r="B10" s="75"/>
      <c r="C10" s="74">
        <f>C8-C9</f>
        <v>49.699492662090961</v>
      </c>
      <c r="D10" s="74">
        <f>D8-D9</f>
        <v>113.97528530230738</v>
      </c>
      <c r="E10" s="74">
        <f>E8-E9</f>
        <v>14.602715717954197</v>
      </c>
      <c r="F10" s="74">
        <f>F8-F9</f>
        <v>27.299847429153488</v>
      </c>
      <c r="G10" s="73">
        <f>G8-G9</f>
        <v>10.166083504361268</v>
      </c>
      <c r="H10" s="72">
        <f>AVERAGE(B10:F10)</f>
        <v>51.394335277876507</v>
      </c>
      <c r="I10" s="1" t="s">
        <v>53</v>
      </c>
    </row>
    <row r="11" spans="1:63" x14ac:dyDescent="0.25">
      <c r="A11" s="52" t="s">
        <v>54</v>
      </c>
      <c r="B11" s="71"/>
      <c r="C11" s="70">
        <f>(C8-C9)*13.92</f>
        <v>691.81693785630614</v>
      </c>
      <c r="D11" s="70">
        <f t="shared" ref="D11:G11" si="1">(D8-D9)*13.92</f>
        <v>1586.5359714081187</v>
      </c>
      <c r="E11" s="70">
        <f t="shared" si="1"/>
        <v>203.26980279392242</v>
      </c>
      <c r="F11" s="70">
        <f t="shared" si="1"/>
        <v>380.01387621381656</v>
      </c>
      <c r="G11" s="70">
        <f t="shared" si="1"/>
        <v>141.51188238070884</v>
      </c>
      <c r="H11" s="68">
        <f>AVERAGE(B11:F11)</f>
        <v>715.40914706804097</v>
      </c>
      <c r="I11" s="28" t="s">
        <v>55</v>
      </c>
      <c r="J11" s="27"/>
      <c r="K11" s="27"/>
      <c r="L11" s="27"/>
      <c r="M11" s="27"/>
    </row>
    <row r="12" spans="1:63" x14ac:dyDescent="0.25">
      <c r="G12" s="92"/>
      <c r="H12" s="27"/>
      <c r="I12" s="27"/>
      <c r="J12" s="27"/>
      <c r="K12" s="27"/>
      <c r="L12" s="27"/>
      <c r="M12" s="27"/>
    </row>
    <row r="13" spans="1:63" x14ac:dyDescent="0.25">
      <c r="G13" s="91"/>
      <c r="H13" s="27"/>
      <c r="I13" s="27"/>
      <c r="J13" s="27"/>
      <c r="K13" s="27"/>
      <c r="L13" s="27"/>
      <c r="M13" s="27"/>
    </row>
    <row r="14" spans="1:63" x14ac:dyDescent="0.25">
      <c r="G14" s="27"/>
      <c r="H14" s="27"/>
      <c r="I14" s="27"/>
      <c r="J14" s="27"/>
      <c r="K14" s="27"/>
      <c r="L14" s="27"/>
      <c r="M14" s="27"/>
    </row>
    <row r="15" spans="1:63" x14ac:dyDescent="0.25">
      <c r="A15" s="27"/>
      <c r="B15" s="67"/>
      <c r="C15" s="67"/>
      <c r="D15" s="67"/>
      <c r="E15" s="67"/>
      <c r="F15" s="67"/>
      <c r="G15" s="27"/>
      <c r="H15" s="27"/>
      <c r="I15" s="27"/>
      <c r="J15" s="27"/>
      <c r="K15" s="27"/>
      <c r="L15" s="27"/>
      <c r="M15" s="27"/>
    </row>
    <row r="16" spans="1:63" x14ac:dyDescent="0.25">
      <c r="A16" s="28" t="s">
        <v>56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BI16" s="1" t="s">
        <v>57</v>
      </c>
      <c r="BK16" s="1" t="s">
        <v>58</v>
      </c>
    </row>
    <row r="17" spans="1:75" x14ac:dyDescent="0.25">
      <c r="A17" s="27"/>
      <c r="B17" s="20"/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7"/>
      <c r="Q17" s="7"/>
      <c r="R17" s="7"/>
      <c r="S17" s="7"/>
      <c r="T17" s="7"/>
      <c r="U17" s="7"/>
      <c r="V17" s="7"/>
      <c r="W17" s="7"/>
      <c r="X17" s="7"/>
      <c r="Y17" s="7"/>
      <c r="Z17" s="29"/>
      <c r="AA17" s="2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2">
        <v>2023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4">
        <v>2024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x14ac:dyDescent="0.25">
      <c r="A18" s="27" t="s">
        <v>59</v>
      </c>
      <c r="B18" s="20">
        <v>2019</v>
      </c>
      <c r="C18" s="20"/>
      <c r="D18" s="21">
        <v>2020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1">
        <v>2021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21">
        <v>2022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17">
        <v>2025</v>
      </c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</row>
    <row r="19" spans="1:75" s="5" customFormat="1" x14ac:dyDescent="0.25">
      <c r="A19" s="8" t="s">
        <v>60</v>
      </c>
      <c r="B19" s="19">
        <v>11</v>
      </c>
      <c r="C19" s="19">
        <v>12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19">
        <v>8</v>
      </c>
      <c r="L19" s="19">
        <v>9</v>
      </c>
      <c r="M19" s="19">
        <v>10</v>
      </c>
      <c r="N19" s="19">
        <v>11</v>
      </c>
      <c r="O19" s="19">
        <v>12</v>
      </c>
      <c r="P19" s="30">
        <v>1</v>
      </c>
      <c r="Q19" s="30">
        <v>2</v>
      </c>
      <c r="R19" s="30">
        <v>3</v>
      </c>
      <c r="S19" s="30">
        <v>4</v>
      </c>
      <c r="T19" s="30">
        <v>5</v>
      </c>
      <c r="U19" s="30">
        <v>6</v>
      </c>
      <c r="V19" s="30">
        <v>7</v>
      </c>
      <c r="W19" s="30">
        <v>8</v>
      </c>
      <c r="X19" s="30">
        <v>9</v>
      </c>
      <c r="Y19" s="30">
        <v>10</v>
      </c>
      <c r="Z19" s="6">
        <v>11</v>
      </c>
      <c r="AA19" s="6">
        <v>12</v>
      </c>
      <c r="AB19" s="19">
        <v>1</v>
      </c>
      <c r="AC19" s="19">
        <v>2</v>
      </c>
      <c r="AD19" s="19">
        <v>3</v>
      </c>
      <c r="AE19" s="19">
        <v>4</v>
      </c>
      <c r="AF19" s="19">
        <v>5</v>
      </c>
      <c r="AG19" s="19">
        <v>6</v>
      </c>
      <c r="AH19" s="19">
        <v>7</v>
      </c>
      <c r="AI19" s="19">
        <v>8</v>
      </c>
      <c r="AJ19" s="19">
        <v>9</v>
      </c>
      <c r="AK19" s="19">
        <v>10</v>
      </c>
      <c r="AL19" s="19">
        <v>11</v>
      </c>
      <c r="AM19" s="19">
        <v>12</v>
      </c>
      <c r="AN19" s="3">
        <v>1</v>
      </c>
      <c r="AO19" s="3">
        <v>2</v>
      </c>
      <c r="AP19" s="3">
        <v>3</v>
      </c>
      <c r="AQ19" s="3">
        <v>4</v>
      </c>
      <c r="AR19" s="3">
        <v>5</v>
      </c>
      <c r="AS19" s="3">
        <v>6</v>
      </c>
      <c r="AT19" s="3">
        <v>7</v>
      </c>
      <c r="AU19" s="3">
        <v>8</v>
      </c>
      <c r="AV19" s="3">
        <v>9</v>
      </c>
      <c r="AW19" s="3">
        <v>10</v>
      </c>
      <c r="AX19" s="3">
        <v>11</v>
      </c>
      <c r="AY19" s="3">
        <v>12</v>
      </c>
      <c r="AZ19" s="6">
        <v>1</v>
      </c>
      <c r="BA19" s="6">
        <v>2</v>
      </c>
      <c r="BB19" s="6">
        <v>3</v>
      </c>
      <c r="BC19" s="6">
        <v>4</v>
      </c>
      <c r="BD19" s="6">
        <v>5</v>
      </c>
      <c r="BE19" s="6">
        <v>6</v>
      </c>
      <c r="BF19" s="6">
        <v>7</v>
      </c>
      <c r="BG19" s="6">
        <v>8</v>
      </c>
      <c r="BH19" s="6">
        <v>9</v>
      </c>
      <c r="BI19" s="6">
        <v>10</v>
      </c>
      <c r="BJ19" s="6">
        <v>11</v>
      </c>
      <c r="BK19" s="6">
        <v>12</v>
      </c>
      <c r="BL19" s="10">
        <v>1</v>
      </c>
      <c r="BM19" s="10">
        <v>2</v>
      </c>
      <c r="BN19" s="10">
        <v>3</v>
      </c>
      <c r="BO19" s="10">
        <v>4</v>
      </c>
      <c r="BP19" s="10">
        <v>5</v>
      </c>
      <c r="BQ19" s="10">
        <v>6</v>
      </c>
      <c r="BR19" s="10">
        <v>7</v>
      </c>
      <c r="BS19" s="10">
        <v>8</v>
      </c>
      <c r="BT19" s="10">
        <v>9</v>
      </c>
      <c r="BU19" s="10">
        <v>10</v>
      </c>
      <c r="BV19" s="10">
        <v>11</v>
      </c>
      <c r="BW19" s="10">
        <v>12</v>
      </c>
    </row>
    <row r="20" spans="1:75" s="5" customFormat="1" x14ac:dyDescent="0.25">
      <c r="A20" s="13" t="s">
        <v>61</v>
      </c>
      <c r="B20" s="14">
        <v>108.9</v>
      </c>
      <c r="C20" s="14">
        <v>109.04</v>
      </c>
      <c r="D20" s="33">
        <v>109.69</v>
      </c>
      <c r="E20" s="33">
        <v>109.71</v>
      </c>
      <c r="F20" s="33">
        <v>109.53</v>
      </c>
      <c r="G20" s="33">
        <v>109.53</v>
      </c>
      <c r="H20" s="33">
        <v>109.45</v>
      </c>
      <c r="I20" s="33">
        <v>109.52</v>
      </c>
      <c r="J20" s="33">
        <v>109.76</v>
      </c>
      <c r="K20" s="33">
        <v>109.83</v>
      </c>
      <c r="L20" s="33">
        <v>109.42</v>
      </c>
      <c r="M20" s="33">
        <v>109.64</v>
      </c>
      <c r="N20" s="33">
        <v>109.46</v>
      </c>
      <c r="O20" s="33">
        <v>109.49</v>
      </c>
      <c r="P20" s="15">
        <v>109.97</v>
      </c>
      <c r="Q20" s="15">
        <v>110.21</v>
      </c>
      <c r="R20" s="15">
        <v>110.51</v>
      </c>
      <c r="S20" s="15">
        <v>110.88</v>
      </c>
      <c r="T20" s="15">
        <v>111.05</v>
      </c>
      <c r="U20" s="15">
        <v>111.3</v>
      </c>
      <c r="V20" s="15">
        <v>112.25</v>
      </c>
      <c r="W20" s="15">
        <v>112.83</v>
      </c>
      <c r="X20" s="15">
        <v>112.55</v>
      </c>
      <c r="Y20" s="15">
        <v>114.2</v>
      </c>
      <c r="Z20" s="15">
        <v>115.63</v>
      </c>
      <c r="AA20" s="15">
        <v>115.74</v>
      </c>
      <c r="AB20" s="19">
        <v>118.32</v>
      </c>
      <c r="AC20" s="19">
        <v>119.07</v>
      </c>
      <c r="AD20" s="19">
        <v>119.69</v>
      </c>
      <c r="AE20" s="19">
        <v>120.09</v>
      </c>
      <c r="AF20" s="19">
        <v>121.01</v>
      </c>
      <c r="AG20" s="19">
        <v>122.04</v>
      </c>
      <c r="AH20" s="19">
        <v>123.05</v>
      </c>
      <c r="AI20" s="19">
        <v>124.05</v>
      </c>
      <c r="AJ20" s="19">
        <v>125.24</v>
      </c>
      <c r="AK20" s="19">
        <v>128.21</v>
      </c>
      <c r="AL20" s="19">
        <v>127.92</v>
      </c>
      <c r="AM20" s="19">
        <v>127.72</v>
      </c>
      <c r="AN20" s="3">
        <v>127.84</v>
      </c>
      <c r="AO20" s="3">
        <v>126.95</v>
      </c>
      <c r="AP20" s="3">
        <v>127.67</v>
      </c>
      <c r="AQ20" s="3">
        <v>126.82</v>
      </c>
      <c r="AR20" s="3">
        <v>127.3</v>
      </c>
      <c r="AS20" s="3">
        <v>127.11</v>
      </c>
      <c r="AT20" s="3">
        <v>128.13999999999999</v>
      </c>
      <c r="AU20" s="3">
        <v>129.12</v>
      </c>
      <c r="AV20" s="3">
        <v>128.22999999999999</v>
      </c>
      <c r="AW20" s="3">
        <v>128.66999999999999</v>
      </c>
      <c r="AX20" s="3">
        <v>128.88999999999999</v>
      </c>
      <c r="AY20" s="3">
        <v>129.44999999999999</v>
      </c>
      <c r="AZ20" s="6">
        <v>130.08000000000001</v>
      </c>
      <c r="BA20" s="6">
        <v>131.01</v>
      </c>
      <c r="BB20" s="6">
        <v>131.72999999999999</v>
      </c>
      <c r="BC20" s="6">
        <v>131.1</v>
      </c>
      <c r="BD20" s="6">
        <v>131.58000000000001</v>
      </c>
      <c r="BE20" s="6">
        <v>131.87</v>
      </c>
      <c r="BF20" s="6">
        <v>132.81</v>
      </c>
      <c r="BG20" s="6">
        <v>132.81</v>
      </c>
      <c r="BH20" s="6">
        <v>132.15</v>
      </c>
      <c r="BI20" s="6">
        <v>132.79</v>
      </c>
      <c r="BJ20" s="6">
        <v>133.01</v>
      </c>
      <c r="BK20" s="6">
        <v>133.54</v>
      </c>
      <c r="BL20" s="11">
        <v>134.56</v>
      </c>
      <c r="BM20" s="11">
        <v>134.71</v>
      </c>
      <c r="BN20" s="11">
        <v>134.63</v>
      </c>
      <c r="BO20" s="11">
        <v>134.77000000000001</v>
      </c>
      <c r="BP20" s="11">
        <v>134.79</v>
      </c>
      <c r="BQ20" s="11">
        <v>134.82</v>
      </c>
      <c r="BR20" s="11">
        <v>135.19999999999999</v>
      </c>
      <c r="BS20" s="11">
        <v>135.44999999999999</v>
      </c>
      <c r="BT20" s="11">
        <v>134.76</v>
      </c>
      <c r="BU20" s="11">
        <v>135.32</v>
      </c>
      <c r="BV20" s="11">
        <v>135.37</v>
      </c>
      <c r="BW20" s="11">
        <v>135.55000000000001</v>
      </c>
    </row>
    <row r="21" spans="1:75" s="5" customFormat="1" x14ac:dyDescent="0.25">
      <c r="A21" s="8" t="s">
        <v>62</v>
      </c>
      <c r="B21" s="14">
        <v>109</v>
      </c>
      <c r="C21" s="14">
        <v>109.18</v>
      </c>
      <c r="D21" s="33">
        <v>109.72</v>
      </c>
      <c r="E21" s="33">
        <v>109.87</v>
      </c>
      <c r="F21" s="33">
        <v>109.96</v>
      </c>
      <c r="G21" s="33">
        <v>110.22</v>
      </c>
      <c r="H21" s="33">
        <v>110.1</v>
      </c>
      <c r="I21" s="33">
        <v>110.05</v>
      </c>
      <c r="J21" s="33">
        <v>110.16</v>
      </c>
      <c r="K21" s="33">
        <v>110.2</v>
      </c>
      <c r="L21" s="33">
        <v>109.78</v>
      </c>
      <c r="M21" s="33">
        <v>110.11</v>
      </c>
      <c r="N21" s="33">
        <v>109.91</v>
      </c>
      <c r="O21" s="33">
        <v>109.88</v>
      </c>
      <c r="P21" s="15">
        <v>110.35</v>
      </c>
      <c r="Q21" s="15">
        <v>110.39</v>
      </c>
      <c r="R21" s="15">
        <v>110.56</v>
      </c>
      <c r="S21" s="15">
        <v>110.93</v>
      </c>
      <c r="T21" s="15">
        <v>110.99</v>
      </c>
      <c r="U21" s="15">
        <v>111.31</v>
      </c>
      <c r="V21" s="15">
        <v>112.18</v>
      </c>
      <c r="W21" s="15">
        <v>112.74</v>
      </c>
      <c r="X21" s="15">
        <v>112.29</v>
      </c>
      <c r="Y21" s="15">
        <v>113.94</v>
      </c>
      <c r="Z21" s="15">
        <v>115.2</v>
      </c>
      <c r="AA21" s="15">
        <v>115.6</v>
      </c>
      <c r="AB21" s="34">
        <v>118.21</v>
      </c>
      <c r="AC21" s="34">
        <v>118.74</v>
      </c>
      <c r="AD21" s="34">
        <v>119.05</v>
      </c>
      <c r="AE21" s="34">
        <v>119.59</v>
      </c>
      <c r="AF21" s="34">
        <v>120.25</v>
      </c>
      <c r="AG21" s="34">
        <v>121.02</v>
      </c>
      <c r="AH21" s="34">
        <v>122.35</v>
      </c>
      <c r="AI21" s="34">
        <v>123.68</v>
      </c>
      <c r="AJ21" s="34">
        <v>124.92</v>
      </c>
      <c r="AK21" s="34">
        <v>127.92</v>
      </c>
      <c r="AL21" s="34">
        <v>127.44</v>
      </c>
      <c r="AM21" s="34">
        <v>127.89</v>
      </c>
      <c r="AN21" s="3">
        <v>128</v>
      </c>
      <c r="AO21" s="3">
        <v>126.86</v>
      </c>
      <c r="AP21" s="3">
        <v>127.8</v>
      </c>
      <c r="AQ21" s="3">
        <v>126.7</v>
      </c>
      <c r="AR21" s="3">
        <v>127.35</v>
      </c>
      <c r="AS21" s="3">
        <v>127.09</v>
      </c>
      <c r="AT21" s="3">
        <v>128.22</v>
      </c>
      <c r="AU21" s="3">
        <v>128.82</v>
      </c>
      <c r="AV21" s="3">
        <v>127.52</v>
      </c>
      <c r="AW21" s="3">
        <v>128.30000000000001</v>
      </c>
      <c r="AX21" s="3">
        <v>128.55000000000001</v>
      </c>
      <c r="AY21" s="3">
        <v>129.53</v>
      </c>
      <c r="AZ21" s="7">
        <v>130.19</v>
      </c>
      <c r="BA21" s="7">
        <v>130.94999999999999</v>
      </c>
      <c r="BB21" s="7">
        <v>131.75</v>
      </c>
      <c r="BC21" s="7">
        <v>130.85</v>
      </c>
      <c r="BD21" s="7">
        <v>131.41999999999999</v>
      </c>
      <c r="BE21" s="7">
        <v>131.91999999999999</v>
      </c>
      <c r="BF21" s="7">
        <v>132.84</v>
      </c>
      <c r="BG21" s="7">
        <v>132.94</v>
      </c>
      <c r="BH21" s="7">
        <v>132.41</v>
      </c>
      <c r="BI21" s="7">
        <v>132.96</v>
      </c>
      <c r="BJ21" s="7">
        <v>133.22</v>
      </c>
      <c r="BK21" s="6">
        <v>133.72999999999999</v>
      </c>
      <c r="BL21" s="11">
        <v>134.78</v>
      </c>
      <c r="BM21" s="11">
        <v>134.9</v>
      </c>
      <c r="BN21" s="11">
        <v>134.91</v>
      </c>
      <c r="BO21" s="11">
        <v>135.02000000000001</v>
      </c>
      <c r="BP21" s="11">
        <v>135.02000000000001</v>
      </c>
      <c r="BQ21" s="11">
        <v>135.12</v>
      </c>
      <c r="BR21" s="11">
        <v>135.52000000000001</v>
      </c>
      <c r="BS21" s="11">
        <v>135.76</v>
      </c>
      <c r="BT21" s="11">
        <v>135.08000000000001</v>
      </c>
      <c r="BU21" s="11">
        <v>135.65</v>
      </c>
      <c r="BV21" s="11">
        <v>135.74</v>
      </c>
      <c r="BW21" s="11">
        <v>135.93</v>
      </c>
    </row>
    <row r="22" spans="1:75" s="16" customFormat="1" x14ac:dyDescent="0.25">
      <c r="A22" s="13" t="s">
        <v>63</v>
      </c>
      <c r="B22" s="35"/>
      <c r="C22" s="35"/>
      <c r="D22" s="33"/>
      <c r="E22" s="33"/>
      <c r="F22" s="33"/>
      <c r="G22" s="33"/>
      <c r="H22" s="33">
        <f t="shared" ref="H22:AA22" si="2">AVERAGE(E21:H21)*0.98</f>
        <v>107.83674999999999</v>
      </c>
      <c r="I22" s="33">
        <f t="shared" si="2"/>
        <v>107.88085</v>
      </c>
      <c r="J22" s="33">
        <f t="shared" si="2"/>
        <v>107.92984999999999</v>
      </c>
      <c r="K22" s="33">
        <f t="shared" si="2"/>
        <v>107.92494999999998</v>
      </c>
      <c r="L22" s="33">
        <f t="shared" si="2"/>
        <v>107.84654999999998</v>
      </c>
      <c r="M22" s="33">
        <f t="shared" si="2"/>
        <v>107.86125</v>
      </c>
      <c r="N22" s="33">
        <f t="shared" si="2"/>
        <v>107.8</v>
      </c>
      <c r="O22" s="33">
        <f t="shared" si="2"/>
        <v>107.72159999999998</v>
      </c>
      <c r="P22" s="36">
        <f t="shared" si="2"/>
        <v>107.86125</v>
      </c>
      <c r="Q22" s="36">
        <f t="shared" si="2"/>
        <v>107.92984999999999</v>
      </c>
      <c r="R22" s="36">
        <f t="shared" si="2"/>
        <v>108.0891</v>
      </c>
      <c r="S22" s="36">
        <f t="shared" si="2"/>
        <v>108.34635</v>
      </c>
      <c r="T22" s="36">
        <f t="shared" si="2"/>
        <v>108.50315000000001</v>
      </c>
      <c r="U22" s="36">
        <f t="shared" si="2"/>
        <v>108.72855</v>
      </c>
      <c r="V22" s="36">
        <f t="shared" si="2"/>
        <v>109.12545</v>
      </c>
      <c r="W22" s="36">
        <f t="shared" si="2"/>
        <v>109.5689</v>
      </c>
      <c r="X22" s="36">
        <f t="shared" si="2"/>
        <v>109.88740000000001</v>
      </c>
      <c r="Y22" s="36">
        <f t="shared" si="2"/>
        <v>110.53175</v>
      </c>
      <c r="Z22" s="36">
        <f t="shared" si="2"/>
        <v>111.27165000000001</v>
      </c>
      <c r="AA22" s="36">
        <f t="shared" si="2"/>
        <v>111.97234999999999</v>
      </c>
      <c r="AB22" s="34">
        <v>113.42</v>
      </c>
      <c r="AC22" s="34">
        <v>114.6</v>
      </c>
      <c r="AD22" s="34">
        <v>115.54</v>
      </c>
      <c r="AE22" s="34">
        <v>116.52</v>
      </c>
      <c r="AF22" s="34">
        <v>117.02</v>
      </c>
      <c r="AG22" s="34">
        <v>117.58</v>
      </c>
      <c r="AH22" s="34">
        <v>118.39</v>
      </c>
      <c r="AI22" s="34">
        <v>119.39</v>
      </c>
      <c r="AJ22" s="34">
        <v>120.53</v>
      </c>
      <c r="AK22" s="34">
        <v>122.22</v>
      </c>
      <c r="AL22" s="34">
        <v>123.47</v>
      </c>
      <c r="AM22" s="34">
        <v>124.5</v>
      </c>
      <c r="AN22" s="14">
        <v>125.26</v>
      </c>
      <c r="AO22" s="14">
        <v>125</v>
      </c>
      <c r="AP22" s="14">
        <v>125.08</v>
      </c>
      <c r="AQ22" s="14">
        <v>124.79</v>
      </c>
      <c r="AR22" s="14">
        <v>124.63</v>
      </c>
      <c r="AS22" s="14">
        <v>124.69</v>
      </c>
      <c r="AT22" s="14">
        <v>124.79</v>
      </c>
      <c r="AU22" s="14">
        <v>125.31</v>
      </c>
      <c r="AV22" s="14">
        <v>125.35</v>
      </c>
      <c r="AW22" s="14">
        <v>125.65</v>
      </c>
      <c r="AX22" s="14">
        <v>125.73</v>
      </c>
      <c r="AY22" s="14">
        <v>125.91</v>
      </c>
      <c r="AZ22" s="15">
        <v>126.56</v>
      </c>
      <c r="BA22" s="15">
        <v>127.21</v>
      </c>
      <c r="BB22" s="15">
        <v>127.99</v>
      </c>
      <c r="BC22" s="15">
        <v>128.32</v>
      </c>
      <c r="BD22" s="15">
        <v>128.62</v>
      </c>
      <c r="BE22" s="15">
        <v>128.86000000000001</v>
      </c>
      <c r="BF22" s="15">
        <v>129.12</v>
      </c>
      <c r="BG22" s="15">
        <v>129.63</v>
      </c>
      <c r="BH22" s="15">
        <v>129.88</v>
      </c>
      <c r="BI22" s="15">
        <v>130.13</v>
      </c>
      <c r="BJ22" s="15">
        <v>130.22</v>
      </c>
      <c r="BK22" s="6">
        <v>130.41999999999999</v>
      </c>
      <c r="BL22" s="12">
        <v>130.97</v>
      </c>
      <c r="BM22" s="12">
        <v>131.44999999999999</v>
      </c>
      <c r="BN22" s="12">
        <v>131.86000000000001</v>
      </c>
      <c r="BO22" s="12">
        <v>132.19999999999999</v>
      </c>
      <c r="BP22" s="12">
        <v>132.26</v>
      </c>
      <c r="BQ22" s="12">
        <v>132.32</v>
      </c>
      <c r="BR22" s="12">
        <v>132.47</v>
      </c>
      <c r="BS22" s="12">
        <v>132.65</v>
      </c>
      <c r="BT22" s="12">
        <v>132.66</v>
      </c>
      <c r="BU22" s="12">
        <v>132.79</v>
      </c>
      <c r="BV22" s="12">
        <v>132.85</v>
      </c>
      <c r="BW22" s="12">
        <v>132.88999999999999</v>
      </c>
    </row>
    <row r="23" spans="1:75" s="5" customFormat="1" x14ac:dyDescent="0.25">
      <c r="A23" s="8" t="s">
        <v>64</v>
      </c>
      <c r="B23" s="32"/>
      <c r="C23" s="3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>AVERAGE(C21:N21)*0.98</f>
        <v>107.73956666666666</v>
      </c>
      <c r="O23" s="25">
        <f>AVERAGE(D21:O21)*0.98</f>
        <v>107.79673333333334</v>
      </c>
      <c r="P23" s="26">
        <f t="shared" ref="P23:Y23" si="3">AVERAGE(E21:P21)*0.98</f>
        <v>107.8481833333333</v>
      </c>
      <c r="Q23" s="26">
        <f t="shared" si="3"/>
        <v>107.89064999999998</v>
      </c>
      <c r="R23" s="26">
        <f t="shared" si="3"/>
        <v>107.93965</v>
      </c>
      <c r="S23" s="26">
        <f t="shared" si="3"/>
        <v>107.99763333333333</v>
      </c>
      <c r="T23" s="26">
        <f t="shared" si="3"/>
        <v>108.07031666666666</v>
      </c>
      <c r="U23" s="26">
        <f t="shared" si="3"/>
        <v>108.17321666666666</v>
      </c>
      <c r="V23" s="26">
        <f t="shared" si="3"/>
        <v>108.33818333333335</v>
      </c>
      <c r="W23" s="26">
        <f t="shared" si="3"/>
        <v>108.54561666666667</v>
      </c>
      <c r="X23" s="26">
        <f t="shared" si="3"/>
        <v>108.75060000000001</v>
      </c>
      <c r="Y23" s="26">
        <f t="shared" si="3"/>
        <v>109.06338333333333</v>
      </c>
      <c r="Z23" s="26">
        <f t="shared" ref="Z23" si="4">AVERAGE(O21:Z21)*0.98</f>
        <v>109.49540000000002</v>
      </c>
      <c r="AA23" s="26">
        <f t="shared" ref="AA23" si="5">AVERAGE(P21:AA21)*0.98</f>
        <v>109.96253333333333</v>
      </c>
      <c r="AB23" s="25">
        <f t="shared" ref="AB23:BW23" si="6">AVERAGE(Q21:AB21)*0.98</f>
        <v>110.60443333333335</v>
      </c>
      <c r="AC23" s="25">
        <f t="shared" si="6"/>
        <v>111.28635</v>
      </c>
      <c r="AD23" s="25">
        <f t="shared" si="6"/>
        <v>111.97969999999998</v>
      </c>
      <c r="AE23" s="25">
        <f t="shared" si="6"/>
        <v>112.68693333333333</v>
      </c>
      <c r="AF23" s="25">
        <f t="shared" si="6"/>
        <v>113.44316666666666</v>
      </c>
      <c r="AG23" s="25">
        <f t="shared" si="6"/>
        <v>114.23614999999999</v>
      </c>
      <c r="AH23" s="25">
        <f t="shared" si="6"/>
        <v>115.06669999999998</v>
      </c>
      <c r="AI23" s="25">
        <f t="shared" si="6"/>
        <v>115.96013333333332</v>
      </c>
      <c r="AJ23" s="25">
        <f t="shared" si="6"/>
        <v>116.99158333333332</v>
      </c>
      <c r="AK23" s="25">
        <f t="shared" si="6"/>
        <v>118.13328333333335</v>
      </c>
      <c r="AL23" s="25">
        <f t="shared" si="6"/>
        <v>119.13288333333334</v>
      </c>
      <c r="AM23" s="25">
        <f t="shared" si="6"/>
        <v>120.1365666666667</v>
      </c>
      <c r="AN23" s="23">
        <f t="shared" si="6"/>
        <v>120.93608333333334</v>
      </c>
      <c r="AO23" s="23">
        <f t="shared" si="6"/>
        <v>121.59921666666666</v>
      </c>
      <c r="AP23" s="23">
        <f t="shared" si="6"/>
        <v>122.3138</v>
      </c>
      <c r="AQ23" s="23">
        <f t="shared" si="6"/>
        <v>122.89444999999998</v>
      </c>
      <c r="AR23" s="23">
        <f t="shared" si="6"/>
        <v>123.47428333333332</v>
      </c>
      <c r="AS23" s="23">
        <f t="shared" si="6"/>
        <v>123.96999999999998</v>
      </c>
      <c r="AT23" s="23">
        <f t="shared" si="6"/>
        <v>124.44938333333333</v>
      </c>
      <c r="AU23" s="23">
        <f t="shared" si="6"/>
        <v>124.86914999999998</v>
      </c>
      <c r="AV23" s="23">
        <f t="shared" si="6"/>
        <v>125.08148333333332</v>
      </c>
      <c r="AW23" s="23">
        <f t="shared" si="6"/>
        <v>125.11251666666666</v>
      </c>
      <c r="AX23" s="23">
        <f t="shared" si="6"/>
        <v>125.20316666666666</v>
      </c>
      <c r="AY23" s="23">
        <f t="shared" si="6"/>
        <v>125.33709999999999</v>
      </c>
      <c r="AZ23" s="23">
        <f t="shared" si="6"/>
        <v>125.51595000000002</v>
      </c>
      <c r="BA23" s="23">
        <f t="shared" si="6"/>
        <v>125.84996666666666</v>
      </c>
      <c r="BB23" s="23">
        <f t="shared" si="6"/>
        <v>126.17255</v>
      </c>
      <c r="BC23" s="23">
        <f t="shared" si="6"/>
        <v>126.51146666666666</v>
      </c>
      <c r="BD23" s="23">
        <f t="shared" si="6"/>
        <v>126.84385</v>
      </c>
      <c r="BE23" s="23">
        <f t="shared" si="6"/>
        <v>127.23830000000001</v>
      </c>
      <c r="BF23" s="23">
        <f t="shared" si="6"/>
        <v>127.6156</v>
      </c>
      <c r="BG23" s="23">
        <f t="shared" si="6"/>
        <v>127.95206666666667</v>
      </c>
      <c r="BH23" s="23">
        <f t="shared" si="6"/>
        <v>128.35141666666667</v>
      </c>
      <c r="BI23" s="23">
        <f t="shared" si="6"/>
        <v>128.73198333333335</v>
      </c>
      <c r="BJ23" s="23">
        <f t="shared" si="6"/>
        <v>129.11336666666671</v>
      </c>
      <c r="BK23" s="23">
        <f t="shared" si="6"/>
        <v>129.45636666666667</v>
      </c>
      <c r="BL23" s="23">
        <f t="shared" si="6"/>
        <v>129.83121666666665</v>
      </c>
      <c r="BM23" s="23">
        <f t="shared" si="6"/>
        <v>130.15379999999999</v>
      </c>
      <c r="BN23" s="23">
        <f t="shared" si="6"/>
        <v>130.41186666666667</v>
      </c>
      <c r="BO23" s="23">
        <f t="shared" si="6"/>
        <v>130.75241666666665</v>
      </c>
      <c r="BP23" s="23">
        <f t="shared" si="6"/>
        <v>131.04641666666669</v>
      </c>
      <c r="BQ23" s="23">
        <f t="shared" si="6"/>
        <v>131.30774999999997</v>
      </c>
      <c r="BR23" s="23">
        <f t="shared" si="6"/>
        <v>131.52661666666668</v>
      </c>
      <c r="BS23" s="23">
        <f t="shared" si="6"/>
        <v>131.75691666666668</v>
      </c>
      <c r="BT23" s="23">
        <f t="shared" si="6"/>
        <v>131.97496666666666</v>
      </c>
      <c r="BU23" s="23">
        <f t="shared" si="6"/>
        <v>132.19465</v>
      </c>
      <c r="BV23" s="23">
        <f t="shared" si="6"/>
        <v>132.40044999999998</v>
      </c>
      <c r="BW23" s="23">
        <f t="shared" si="6"/>
        <v>132.58011666666667</v>
      </c>
    </row>
    <row r="24" spans="1:75" x14ac:dyDescent="0.25">
      <c r="Z24" s="2"/>
      <c r="AL24" s="2"/>
    </row>
    <row r="25" spans="1:75" x14ac:dyDescent="0.25">
      <c r="A25" s="8"/>
      <c r="B25" s="8"/>
      <c r="C25" s="8"/>
      <c r="D25" s="2"/>
      <c r="E25" s="2"/>
      <c r="F25" s="2"/>
      <c r="G25" s="2"/>
    </row>
    <row r="26" spans="1:75" x14ac:dyDescent="0.25">
      <c r="E26" s="24"/>
      <c r="F26" s="24"/>
      <c r="G26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43BE-1FE0-4CD9-B4DD-B137C0046D51}">
  <dimension ref="A1:BW28"/>
  <sheetViews>
    <sheetView showGridLines="0" workbookViewId="0">
      <selection activeCell="B16" sqref="B16:F16"/>
    </sheetView>
  </sheetViews>
  <sheetFormatPr baseColWidth="10" defaultColWidth="11.44140625" defaultRowHeight="13.2" x14ac:dyDescent="0.25"/>
  <cols>
    <col min="1" max="1" width="36.88671875" customWidth="1"/>
  </cols>
  <sheetData>
    <row r="1" spans="1:13" x14ac:dyDescent="0.25">
      <c r="A1" s="37" t="s">
        <v>65</v>
      </c>
      <c r="B1" s="38"/>
      <c r="C1" s="39"/>
      <c r="D1" s="39"/>
      <c r="E1" s="39"/>
      <c r="F1" s="39"/>
      <c r="G1" s="40"/>
    </row>
    <row r="2" spans="1:1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27"/>
      <c r="I2" s="27"/>
      <c r="J2" s="27"/>
      <c r="K2" s="27"/>
      <c r="L2" s="27"/>
      <c r="M2" s="27"/>
    </row>
    <row r="3" spans="1:13" x14ac:dyDescent="0.25">
      <c r="A3" s="43"/>
      <c r="B3" s="27"/>
      <c r="C3" s="27"/>
      <c r="D3" s="27"/>
      <c r="E3" s="27"/>
      <c r="F3" s="27"/>
      <c r="G3" s="42"/>
      <c r="H3" s="27"/>
      <c r="I3" s="27"/>
      <c r="J3" s="27"/>
      <c r="K3" s="27"/>
      <c r="L3" s="27"/>
      <c r="M3" s="27"/>
    </row>
    <row r="4" spans="1:13" x14ac:dyDescent="0.25">
      <c r="A4" s="43"/>
      <c r="B4" s="45">
        <v>2021</v>
      </c>
      <c r="C4" s="45">
        <v>2022</v>
      </c>
      <c r="D4" s="45">
        <v>2023</v>
      </c>
      <c r="E4" s="45">
        <v>2024</v>
      </c>
      <c r="F4" s="45">
        <v>2025</v>
      </c>
      <c r="G4" s="56"/>
      <c r="H4" s="27"/>
      <c r="I4" s="27"/>
      <c r="J4" s="27"/>
      <c r="K4" s="27"/>
      <c r="L4" s="27"/>
      <c r="M4" s="27"/>
    </row>
    <row r="5" spans="1:13" x14ac:dyDescent="0.25">
      <c r="A5" s="43" t="s">
        <v>46</v>
      </c>
      <c r="B5" s="46">
        <f>(AVERAGE(P25:AA25)/AVERAGE(D25:O25))-1</f>
        <v>2.4402485114408234E-2</v>
      </c>
      <c r="C5" s="46">
        <f>(AVERAGE(AB25:AM25)/AVERAGE(P25:AA25))-1</f>
        <v>9.5975117287249612E-2</v>
      </c>
      <c r="D5" s="46" cm="1">
        <f t="array" ref="D5">AVERAGE(AN25:AY25/AVERAGE(AB25:AM25))-1</f>
        <v>4.0490107761394389E-2</v>
      </c>
      <c r="E5" s="46">
        <f>(AVERAGE(AZ25:BK25)/AVERAGE(AN25:AY25))-1</f>
        <v>3.1434913650004059E-2</v>
      </c>
      <c r="F5" s="46">
        <f>(AVERAGE(BL25:BW25)/AVERAGE(AZ25:BK25))-1</f>
        <v>2.2373270726042671E-2</v>
      </c>
      <c r="G5" s="47"/>
      <c r="H5" s="27"/>
      <c r="I5" s="27"/>
      <c r="J5" s="27"/>
      <c r="K5" s="27"/>
      <c r="L5" s="27"/>
      <c r="M5" s="27"/>
    </row>
    <row r="6" spans="1:13" x14ac:dyDescent="0.25">
      <c r="A6" s="48" t="s">
        <v>47</v>
      </c>
      <c r="B6" s="46" t="s">
        <v>48</v>
      </c>
      <c r="C6" s="46">
        <v>2.76E-2</v>
      </c>
      <c r="D6" s="46">
        <v>5.7000000000000002E-2</v>
      </c>
      <c r="E6" s="46">
        <v>9.2999999999999992E-3</v>
      </c>
      <c r="F6" s="46">
        <v>1.2200000000000001E-2</v>
      </c>
      <c r="G6" s="47"/>
      <c r="H6" s="27"/>
      <c r="I6" s="27"/>
      <c r="J6" s="27"/>
      <c r="K6" s="27"/>
      <c r="L6" s="27"/>
      <c r="M6" s="27"/>
    </row>
    <row r="7" spans="1:13" x14ac:dyDescent="0.25">
      <c r="A7" s="48" t="s">
        <v>49</v>
      </c>
      <c r="B7" s="46" t="s">
        <v>48</v>
      </c>
      <c r="C7" s="46">
        <f>(AVERAGE(Z28:AA28)/AVERAGE(N28:O28))-1</f>
        <v>1.8194769666795674E-2</v>
      </c>
      <c r="D7" s="46">
        <f>(AVERAGE(AL28:AM28)/AVERAGE(Z28:AA28))-1</f>
        <v>9.0274780071746497E-2</v>
      </c>
      <c r="E7" s="46">
        <f>(AVERAGE(AX28:AY28)/AVERAGE(AL28:AM28))-1</f>
        <v>4.7105122140192135E-2</v>
      </c>
      <c r="F7" s="46">
        <f>(AVERAGE(BJ28:BK28)/AVERAGE(AX28:AY28))-1</f>
        <v>3.2048607489308711E-2</v>
      </c>
      <c r="G7" s="47"/>
      <c r="H7" s="27"/>
      <c r="I7" s="27"/>
      <c r="J7" s="27"/>
      <c r="K7" s="27"/>
      <c r="L7" s="27"/>
      <c r="M7" s="27"/>
    </row>
    <row r="8" spans="1:13" x14ac:dyDescent="0.25">
      <c r="A8" s="48" t="s">
        <v>66</v>
      </c>
      <c r="B8" s="46">
        <v>7.0000000000000001E-3</v>
      </c>
      <c r="C8" s="46">
        <v>5.0900000000000001E-2</v>
      </c>
      <c r="D8" s="46">
        <v>5.4000000000000003E-3</v>
      </c>
      <c r="E8" s="46">
        <v>2.3199999999999998E-2</v>
      </c>
      <c r="F8" s="46">
        <v>1.52E-2</v>
      </c>
      <c r="G8" s="47"/>
      <c r="H8" s="27"/>
      <c r="I8" s="27"/>
      <c r="J8" s="27"/>
      <c r="K8" s="27"/>
      <c r="L8" s="27"/>
      <c r="M8" s="27"/>
    </row>
    <row r="9" spans="1:13" x14ac:dyDescent="0.25">
      <c r="A9" s="48" t="s">
        <v>67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7"/>
      <c r="H9" s="27"/>
      <c r="I9" s="27"/>
      <c r="J9" s="27"/>
      <c r="K9" s="27"/>
      <c r="L9" s="27"/>
      <c r="M9" s="27"/>
    </row>
    <row r="10" spans="1:13" x14ac:dyDescent="0.25">
      <c r="A10" s="48" t="s">
        <v>50</v>
      </c>
      <c r="B10" s="49">
        <f>B2</f>
        <v>2818</v>
      </c>
      <c r="C10" s="50">
        <f>B12*(1+C6)</f>
        <v>2916.0472375999998</v>
      </c>
      <c r="D10" s="50">
        <f>C12*(1+D6)</f>
        <v>3239.1490623874884</v>
      </c>
      <c r="E10" s="50">
        <f>D12*(1+E6)</f>
        <v>3286.9272236704978</v>
      </c>
      <c r="F10" s="50">
        <f>E12*(1+F6)</f>
        <v>3404.2147792698215</v>
      </c>
      <c r="G10" s="51"/>
      <c r="H10" s="27"/>
      <c r="I10" s="27"/>
      <c r="J10" s="27"/>
      <c r="K10" s="27"/>
      <c r="L10" s="27"/>
      <c r="M10" s="27"/>
    </row>
    <row r="11" spans="1:13" x14ac:dyDescent="0.25">
      <c r="A11" s="48" t="s">
        <v>51</v>
      </c>
      <c r="B11" s="49">
        <f>B2</f>
        <v>2818</v>
      </c>
      <c r="C11" s="50">
        <f>B11*(1+C7)</f>
        <v>2869.2728609210303</v>
      </c>
      <c r="D11" s="50">
        <f>C11*(1+D7)</f>
        <v>3128.2958374065074</v>
      </c>
      <c r="E11" s="50">
        <f>D11*(1+E7)</f>
        <v>3275.6545949181955</v>
      </c>
      <c r="F11" s="50">
        <f>E11*(1+F7)</f>
        <v>3380.6347633012792</v>
      </c>
      <c r="G11" s="51"/>
      <c r="H11" s="27"/>
      <c r="I11" s="27"/>
      <c r="J11" s="27"/>
      <c r="K11" s="27"/>
      <c r="L11" s="27"/>
      <c r="M11" s="27"/>
    </row>
    <row r="12" spans="1:13" x14ac:dyDescent="0.25">
      <c r="A12" s="48" t="s">
        <v>68</v>
      </c>
      <c r="B12" s="50">
        <f>B10*(1+B8)</f>
        <v>2837.7259999999997</v>
      </c>
      <c r="C12" s="50">
        <f>C10*(1+C8)</f>
        <v>3064.4740419938398</v>
      </c>
      <c r="D12" s="50">
        <f>D10*(1+D8)</f>
        <v>3256.640467324381</v>
      </c>
      <c r="E12" s="50">
        <f>E10*(1+E8)</f>
        <v>3363.1839352596539</v>
      </c>
      <c r="F12" s="50">
        <f>F10*(1+F8)</f>
        <v>3455.9588439147233</v>
      </c>
      <c r="G12" s="51"/>
      <c r="H12" s="27"/>
      <c r="I12" s="27"/>
      <c r="J12" s="27"/>
      <c r="K12" s="27"/>
      <c r="L12" s="27"/>
      <c r="M12" s="27"/>
    </row>
    <row r="13" spans="1:13" x14ac:dyDescent="0.25">
      <c r="A13" s="48" t="s">
        <v>69</v>
      </c>
      <c r="B13" s="49">
        <f>B11</f>
        <v>2818</v>
      </c>
      <c r="C13" s="49">
        <f>C11</f>
        <v>2869.2728609210303</v>
      </c>
      <c r="D13" s="49">
        <f>D11</f>
        <v>3128.2958374065074</v>
      </c>
      <c r="E13" s="49">
        <f>E11</f>
        <v>3275.6545949181955</v>
      </c>
      <c r="F13" s="49">
        <f>F11</f>
        <v>3380.6347633012792</v>
      </c>
      <c r="G13" s="51"/>
      <c r="H13" s="27"/>
      <c r="I13" s="27"/>
      <c r="J13" s="27"/>
      <c r="K13" s="27"/>
      <c r="L13" s="27"/>
      <c r="M13" s="27"/>
    </row>
    <row r="14" spans="1:13" x14ac:dyDescent="0.25">
      <c r="A14" s="48" t="s">
        <v>70</v>
      </c>
      <c r="B14" s="57">
        <f>(B10-B11)</f>
        <v>0</v>
      </c>
      <c r="C14" s="57">
        <f>(C10-C11)</f>
        <v>46.774376678969475</v>
      </c>
      <c r="D14" s="57">
        <f>(D10-D11)</f>
        <v>110.85322498098094</v>
      </c>
      <c r="E14" s="57">
        <f>(E10-E11)</f>
        <v>11.272628752302353</v>
      </c>
      <c r="F14" s="57">
        <f>(F10-F11)</f>
        <v>23.580015968542284</v>
      </c>
      <c r="G14" s="58"/>
    </row>
    <row r="15" spans="1:13" x14ac:dyDescent="0.25">
      <c r="A15" s="48" t="s">
        <v>71</v>
      </c>
      <c r="B15" s="57">
        <f>B12-B13</f>
        <v>19.725999999999658</v>
      </c>
      <c r="C15" s="57">
        <f>C12-C13</f>
        <v>195.2011810728095</v>
      </c>
      <c r="D15" s="57">
        <f>D12-D13</f>
        <v>128.34462991787359</v>
      </c>
      <c r="E15" s="57">
        <f>E12-E13</f>
        <v>87.529340341458465</v>
      </c>
      <c r="F15" s="57">
        <f>F12-F13</f>
        <v>75.324080613444039</v>
      </c>
      <c r="G15" s="58"/>
    </row>
    <row r="16" spans="1:13" x14ac:dyDescent="0.25">
      <c r="A16" s="52" t="s">
        <v>54</v>
      </c>
      <c r="B16" s="59">
        <f>((B14*6)+(B15*6))/12*13.92</f>
        <v>137.29295999999761</v>
      </c>
      <c r="C16" s="59">
        <f t="shared" ref="C16:F16" si="0">((C14*6)+(C15*6))/12*13.92</f>
        <v>1684.1498819523817</v>
      </c>
      <c r="D16" s="59">
        <f t="shared" si="0"/>
        <v>1664.8170700960275</v>
      </c>
      <c r="E16" s="59">
        <f t="shared" si="0"/>
        <v>687.66170489257524</v>
      </c>
      <c r="F16" s="59">
        <f t="shared" si="0"/>
        <v>688.37251221062479</v>
      </c>
      <c r="G16" s="60"/>
      <c r="H16" s="27"/>
      <c r="I16" s="27"/>
      <c r="J16" s="27"/>
      <c r="K16" s="27"/>
      <c r="L16" s="27"/>
      <c r="M16" s="27"/>
    </row>
    <row r="17" spans="1:7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7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7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75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75" x14ac:dyDescent="0.25">
      <c r="A21" s="28" t="s">
        <v>72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BI21" s="1" t="s">
        <v>57</v>
      </c>
      <c r="BK21" s="1" t="s">
        <v>73</v>
      </c>
    </row>
    <row r="22" spans="1:75" x14ac:dyDescent="0.25">
      <c r="A22" s="27"/>
      <c r="B22" s="20"/>
      <c r="C22" s="2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7"/>
      <c r="Q22" s="7"/>
      <c r="R22" s="7"/>
      <c r="S22" s="7"/>
      <c r="T22" s="7"/>
      <c r="U22" s="7"/>
      <c r="V22" s="7"/>
      <c r="W22" s="7"/>
      <c r="X22" s="7"/>
      <c r="Y22" s="7"/>
      <c r="Z22" s="29"/>
      <c r="AA22" s="29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22">
        <v>2023</v>
      </c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4">
        <v>2024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x14ac:dyDescent="0.25">
      <c r="A23" s="27" t="s">
        <v>59</v>
      </c>
      <c r="B23" s="20">
        <v>2019</v>
      </c>
      <c r="C23" s="20"/>
      <c r="D23" s="21">
        <v>2020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1">
        <v>2021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21">
        <v>2022</v>
      </c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17">
        <v>2025</v>
      </c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</row>
    <row r="24" spans="1:75" x14ac:dyDescent="0.25">
      <c r="A24" s="8" t="s">
        <v>60</v>
      </c>
      <c r="B24" s="19">
        <v>11</v>
      </c>
      <c r="C24" s="19">
        <v>12</v>
      </c>
      <c r="D24" s="19">
        <v>1</v>
      </c>
      <c r="E24" s="19">
        <v>2</v>
      </c>
      <c r="F24" s="19">
        <v>3</v>
      </c>
      <c r="G24" s="19">
        <v>4</v>
      </c>
      <c r="H24" s="19">
        <v>5</v>
      </c>
      <c r="I24" s="19">
        <v>6</v>
      </c>
      <c r="J24" s="19">
        <v>7</v>
      </c>
      <c r="K24" s="19">
        <v>8</v>
      </c>
      <c r="L24" s="19">
        <v>9</v>
      </c>
      <c r="M24" s="19">
        <v>10</v>
      </c>
      <c r="N24" s="19">
        <v>11</v>
      </c>
      <c r="O24" s="19">
        <v>12</v>
      </c>
      <c r="P24" s="30">
        <v>1</v>
      </c>
      <c r="Q24" s="30">
        <v>2</v>
      </c>
      <c r="R24" s="30">
        <v>3</v>
      </c>
      <c r="S24" s="30">
        <v>4</v>
      </c>
      <c r="T24" s="30">
        <v>5</v>
      </c>
      <c r="U24" s="30">
        <v>6</v>
      </c>
      <c r="V24" s="30">
        <v>7</v>
      </c>
      <c r="W24" s="30">
        <v>8</v>
      </c>
      <c r="X24" s="30">
        <v>9</v>
      </c>
      <c r="Y24" s="30">
        <v>10</v>
      </c>
      <c r="Z24" s="6">
        <v>11</v>
      </c>
      <c r="AA24" s="6">
        <v>12</v>
      </c>
      <c r="AB24" s="19">
        <v>1</v>
      </c>
      <c r="AC24" s="19">
        <v>2</v>
      </c>
      <c r="AD24" s="19">
        <v>3</v>
      </c>
      <c r="AE24" s="19">
        <v>4</v>
      </c>
      <c r="AF24" s="19">
        <v>5</v>
      </c>
      <c r="AG24" s="19">
        <v>6</v>
      </c>
      <c r="AH24" s="19">
        <v>7</v>
      </c>
      <c r="AI24" s="19">
        <v>8</v>
      </c>
      <c r="AJ24" s="19">
        <v>9</v>
      </c>
      <c r="AK24" s="19">
        <v>10</v>
      </c>
      <c r="AL24" s="19">
        <v>11</v>
      </c>
      <c r="AM24" s="19">
        <v>12</v>
      </c>
      <c r="AN24" s="3">
        <v>1</v>
      </c>
      <c r="AO24" s="3">
        <v>2</v>
      </c>
      <c r="AP24" s="3">
        <v>3</v>
      </c>
      <c r="AQ24" s="3">
        <v>4</v>
      </c>
      <c r="AR24" s="3">
        <v>5</v>
      </c>
      <c r="AS24" s="3">
        <v>6</v>
      </c>
      <c r="AT24" s="3">
        <v>7</v>
      </c>
      <c r="AU24" s="3">
        <v>8</v>
      </c>
      <c r="AV24" s="3">
        <v>9</v>
      </c>
      <c r="AW24" s="3">
        <v>10</v>
      </c>
      <c r="AX24" s="3">
        <v>11</v>
      </c>
      <c r="AY24" s="3">
        <v>12</v>
      </c>
      <c r="AZ24" s="6">
        <v>1</v>
      </c>
      <c r="BA24" s="6">
        <v>2</v>
      </c>
      <c r="BB24" s="6">
        <v>3</v>
      </c>
      <c r="BC24" s="6">
        <v>4</v>
      </c>
      <c r="BD24" s="6">
        <v>5</v>
      </c>
      <c r="BE24" s="6">
        <v>6</v>
      </c>
      <c r="BF24" s="6">
        <v>7</v>
      </c>
      <c r="BG24" s="6">
        <v>8</v>
      </c>
      <c r="BH24" s="6">
        <v>9</v>
      </c>
      <c r="BI24" s="6">
        <v>10</v>
      </c>
      <c r="BJ24" s="6">
        <v>11</v>
      </c>
      <c r="BK24" s="6">
        <v>12</v>
      </c>
      <c r="BL24" s="10">
        <v>1</v>
      </c>
      <c r="BM24" s="10">
        <v>2</v>
      </c>
      <c r="BN24" s="10">
        <v>3</v>
      </c>
      <c r="BO24" s="10">
        <v>4</v>
      </c>
      <c r="BP24" s="10">
        <v>5</v>
      </c>
      <c r="BQ24" s="10">
        <v>6</v>
      </c>
      <c r="BR24" s="10">
        <v>7</v>
      </c>
      <c r="BS24" s="10">
        <v>8</v>
      </c>
      <c r="BT24" s="10">
        <v>9</v>
      </c>
      <c r="BU24" s="10">
        <v>10</v>
      </c>
      <c r="BV24" s="10">
        <v>11</v>
      </c>
      <c r="BW24" s="10">
        <v>12</v>
      </c>
    </row>
    <row r="25" spans="1:75" x14ac:dyDescent="0.25">
      <c r="A25" s="13" t="s">
        <v>61</v>
      </c>
      <c r="B25" s="14">
        <v>108.9</v>
      </c>
      <c r="C25" s="14">
        <v>109.04</v>
      </c>
      <c r="D25" s="33">
        <v>109.69</v>
      </c>
      <c r="E25" s="33">
        <v>109.71</v>
      </c>
      <c r="F25" s="33">
        <v>109.53</v>
      </c>
      <c r="G25" s="33">
        <v>109.53</v>
      </c>
      <c r="H25" s="33">
        <v>109.45</v>
      </c>
      <c r="I25" s="33">
        <v>109.52</v>
      </c>
      <c r="J25" s="33">
        <v>109.76</v>
      </c>
      <c r="K25" s="33">
        <v>109.83</v>
      </c>
      <c r="L25" s="33">
        <v>109.42</v>
      </c>
      <c r="M25" s="33">
        <v>109.64</v>
      </c>
      <c r="N25" s="33">
        <v>109.46</v>
      </c>
      <c r="O25" s="33">
        <v>109.49</v>
      </c>
      <c r="P25" s="15">
        <v>109.97</v>
      </c>
      <c r="Q25" s="15">
        <v>110.21</v>
      </c>
      <c r="R25" s="15">
        <v>110.51</v>
      </c>
      <c r="S25" s="15">
        <v>110.88</v>
      </c>
      <c r="T25" s="15">
        <v>111.05</v>
      </c>
      <c r="U25" s="15">
        <v>111.3</v>
      </c>
      <c r="V25" s="15">
        <v>112.25</v>
      </c>
      <c r="W25" s="15">
        <v>112.83</v>
      </c>
      <c r="X25" s="15">
        <v>112.55</v>
      </c>
      <c r="Y25" s="15">
        <v>114.2</v>
      </c>
      <c r="Z25" s="15">
        <v>115.63</v>
      </c>
      <c r="AA25" s="15">
        <v>115.74</v>
      </c>
      <c r="AB25" s="19">
        <v>118.32</v>
      </c>
      <c r="AC25" s="19">
        <v>119.07</v>
      </c>
      <c r="AD25" s="19">
        <v>119.69</v>
      </c>
      <c r="AE25" s="19">
        <v>120.09</v>
      </c>
      <c r="AF25" s="19">
        <v>121.01</v>
      </c>
      <c r="AG25" s="19">
        <v>122.04</v>
      </c>
      <c r="AH25" s="19">
        <v>123.05</v>
      </c>
      <c r="AI25" s="19">
        <v>124.05</v>
      </c>
      <c r="AJ25" s="19">
        <v>125.24</v>
      </c>
      <c r="AK25" s="19">
        <v>128.21</v>
      </c>
      <c r="AL25" s="19">
        <v>127.92</v>
      </c>
      <c r="AM25" s="19">
        <v>127.72</v>
      </c>
      <c r="AN25" s="3">
        <v>127.84</v>
      </c>
      <c r="AO25" s="3">
        <v>126.95</v>
      </c>
      <c r="AP25" s="3">
        <v>127.67</v>
      </c>
      <c r="AQ25" s="3">
        <v>126.82</v>
      </c>
      <c r="AR25" s="3">
        <v>127.3</v>
      </c>
      <c r="AS25" s="3">
        <v>127.11</v>
      </c>
      <c r="AT25" s="3">
        <v>128.13999999999999</v>
      </c>
      <c r="AU25" s="3">
        <v>129.12</v>
      </c>
      <c r="AV25" s="3">
        <v>128.22999999999999</v>
      </c>
      <c r="AW25" s="3">
        <v>128.66999999999999</v>
      </c>
      <c r="AX25" s="3">
        <v>128.88999999999999</v>
      </c>
      <c r="AY25" s="3">
        <v>129.44999999999999</v>
      </c>
      <c r="AZ25" s="6">
        <v>130.08000000000001</v>
      </c>
      <c r="BA25" s="6">
        <v>131.01</v>
      </c>
      <c r="BB25" s="6">
        <v>131.72999999999999</v>
      </c>
      <c r="BC25" s="6">
        <v>131.1</v>
      </c>
      <c r="BD25" s="6">
        <v>131.58000000000001</v>
      </c>
      <c r="BE25" s="6">
        <v>131.87</v>
      </c>
      <c r="BF25" s="6">
        <v>132.81</v>
      </c>
      <c r="BG25" s="6">
        <v>132.81</v>
      </c>
      <c r="BH25" s="6">
        <v>132.15</v>
      </c>
      <c r="BI25" s="6">
        <v>132.79</v>
      </c>
      <c r="BJ25" s="6">
        <v>133.01</v>
      </c>
      <c r="BK25" s="6">
        <v>133.54</v>
      </c>
      <c r="BL25" s="11">
        <v>134.56</v>
      </c>
      <c r="BM25" s="11">
        <v>134.71</v>
      </c>
      <c r="BN25" s="11">
        <v>134.63</v>
      </c>
      <c r="BO25" s="11">
        <v>134.77000000000001</v>
      </c>
      <c r="BP25" s="11">
        <v>134.79</v>
      </c>
      <c r="BQ25" s="11">
        <v>134.82</v>
      </c>
      <c r="BR25" s="11">
        <v>135.19999999999999</v>
      </c>
      <c r="BS25" s="11">
        <v>135.44999999999999</v>
      </c>
      <c r="BT25" s="11">
        <v>134.76</v>
      </c>
      <c r="BU25" s="11">
        <v>135.32</v>
      </c>
      <c r="BV25" s="11">
        <v>135.37</v>
      </c>
      <c r="BW25" s="11">
        <v>135.55000000000001</v>
      </c>
    </row>
    <row r="26" spans="1:75" x14ac:dyDescent="0.25">
      <c r="A26" s="8" t="s">
        <v>62</v>
      </c>
      <c r="B26" s="14">
        <v>109</v>
      </c>
      <c r="C26" s="14">
        <v>109.18</v>
      </c>
      <c r="D26" s="33">
        <v>109.72</v>
      </c>
      <c r="E26" s="33">
        <v>109.87</v>
      </c>
      <c r="F26" s="33">
        <v>109.96</v>
      </c>
      <c r="G26" s="33">
        <v>110.22</v>
      </c>
      <c r="H26" s="33">
        <v>110.1</v>
      </c>
      <c r="I26" s="33">
        <v>110.05</v>
      </c>
      <c r="J26" s="33">
        <v>110.16</v>
      </c>
      <c r="K26" s="33">
        <v>110.2</v>
      </c>
      <c r="L26" s="33">
        <v>109.78</v>
      </c>
      <c r="M26" s="33">
        <v>110.11</v>
      </c>
      <c r="N26" s="33">
        <v>109.91</v>
      </c>
      <c r="O26" s="33">
        <v>109.88</v>
      </c>
      <c r="P26" s="15">
        <v>110.35</v>
      </c>
      <c r="Q26" s="15">
        <v>110.39</v>
      </c>
      <c r="R26" s="15">
        <v>110.56</v>
      </c>
      <c r="S26" s="15">
        <v>110.93</v>
      </c>
      <c r="T26" s="15">
        <v>110.99</v>
      </c>
      <c r="U26" s="15">
        <v>111.31</v>
      </c>
      <c r="V26" s="15">
        <v>112.18</v>
      </c>
      <c r="W26" s="15">
        <v>112.74</v>
      </c>
      <c r="X26" s="15">
        <v>112.29</v>
      </c>
      <c r="Y26" s="15">
        <v>113.94</v>
      </c>
      <c r="Z26" s="15">
        <v>115.2</v>
      </c>
      <c r="AA26" s="15">
        <v>115.6</v>
      </c>
      <c r="AB26" s="34">
        <v>118.21</v>
      </c>
      <c r="AC26" s="34">
        <v>118.74</v>
      </c>
      <c r="AD26" s="34">
        <v>119.05</v>
      </c>
      <c r="AE26" s="34">
        <v>119.59</v>
      </c>
      <c r="AF26" s="34">
        <v>120.25</v>
      </c>
      <c r="AG26" s="34">
        <v>121.02</v>
      </c>
      <c r="AH26" s="34">
        <v>122.35</v>
      </c>
      <c r="AI26" s="34">
        <v>123.68</v>
      </c>
      <c r="AJ26" s="34">
        <v>124.92</v>
      </c>
      <c r="AK26" s="34">
        <v>127.92</v>
      </c>
      <c r="AL26" s="34">
        <v>127.44</v>
      </c>
      <c r="AM26" s="34">
        <v>127.89</v>
      </c>
      <c r="AN26" s="3">
        <v>128</v>
      </c>
      <c r="AO26" s="3">
        <v>126.86</v>
      </c>
      <c r="AP26" s="3">
        <v>127.8</v>
      </c>
      <c r="AQ26" s="3">
        <v>126.7</v>
      </c>
      <c r="AR26" s="3">
        <v>127.35</v>
      </c>
      <c r="AS26" s="3">
        <v>127.09</v>
      </c>
      <c r="AT26" s="3">
        <v>128.22</v>
      </c>
      <c r="AU26" s="3">
        <v>128.82</v>
      </c>
      <c r="AV26" s="3">
        <v>127.52</v>
      </c>
      <c r="AW26" s="3">
        <v>128.30000000000001</v>
      </c>
      <c r="AX26" s="3">
        <v>128.55000000000001</v>
      </c>
      <c r="AY26" s="3">
        <v>129.53</v>
      </c>
      <c r="AZ26" s="7">
        <v>130.19</v>
      </c>
      <c r="BA26" s="7">
        <v>130.94999999999999</v>
      </c>
      <c r="BB26" s="7">
        <v>131.75</v>
      </c>
      <c r="BC26" s="7">
        <v>130.85</v>
      </c>
      <c r="BD26" s="7">
        <v>131.41999999999999</v>
      </c>
      <c r="BE26" s="7">
        <v>131.91999999999999</v>
      </c>
      <c r="BF26" s="7">
        <v>132.84</v>
      </c>
      <c r="BG26" s="7">
        <v>132.94</v>
      </c>
      <c r="BH26" s="7">
        <v>132.41</v>
      </c>
      <c r="BI26" s="7">
        <v>132.96</v>
      </c>
      <c r="BJ26" s="7">
        <v>133.22</v>
      </c>
      <c r="BK26" s="6">
        <v>133.72999999999999</v>
      </c>
      <c r="BL26" s="11">
        <v>134.78</v>
      </c>
      <c r="BM26" s="11">
        <v>134.9</v>
      </c>
      <c r="BN26" s="11">
        <v>134.91</v>
      </c>
      <c r="BO26" s="11">
        <v>135.02000000000001</v>
      </c>
      <c r="BP26" s="11">
        <v>135.02000000000001</v>
      </c>
      <c r="BQ26" s="11">
        <v>135.12</v>
      </c>
      <c r="BR26" s="11">
        <v>135.52000000000001</v>
      </c>
      <c r="BS26" s="11">
        <v>135.76</v>
      </c>
      <c r="BT26" s="11">
        <v>135.08000000000001</v>
      </c>
      <c r="BU26" s="11">
        <v>135.65</v>
      </c>
      <c r="BV26" s="11">
        <v>135.74</v>
      </c>
      <c r="BW26" s="11">
        <v>135.93</v>
      </c>
    </row>
    <row r="27" spans="1:75" x14ac:dyDescent="0.25">
      <c r="A27" s="13" t="s">
        <v>63</v>
      </c>
      <c r="B27" s="35"/>
      <c r="C27" s="35"/>
      <c r="D27" s="33"/>
      <c r="E27" s="33"/>
      <c r="F27" s="33"/>
      <c r="G27" s="33"/>
      <c r="H27" s="33">
        <f t="shared" ref="H27:AA27" si="1">AVERAGE(E26:H26)*0.98</f>
        <v>107.83674999999999</v>
      </c>
      <c r="I27" s="33">
        <f t="shared" si="1"/>
        <v>107.88085</v>
      </c>
      <c r="J27" s="33">
        <f t="shared" si="1"/>
        <v>107.92984999999999</v>
      </c>
      <c r="K27" s="33">
        <f t="shared" si="1"/>
        <v>107.92494999999998</v>
      </c>
      <c r="L27" s="33">
        <f t="shared" si="1"/>
        <v>107.84654999999998</v>
      </c>
      <c r="M27" s="33">
        <f t="shared" si="1"/>
        <v>107.86125</v>
      </c>
      <c r="N27" s="33">
        <f t="shared" si="1"/>
        <v>107.8</v>
      </c>
      <c r="O27" s="33">
        <f t="shared" si="1"/>
        <v>107.72159999999998</v>
      </c>
      <c r="P27" s="36">
        <f t="shared" si="1"/>
        <v>107.86125</v>
      </c>
      <c r="Q27" s="36">
        <f t="shared" si="1"/>
        <v>107.92984999999999</v>
      </c>
      <c r="R27" s="36">
        <f t="shared" si="1"/>
        <v>108.0891</v>
      </c>
      <c r="S27" s="36">
        <f t="shared" si="1"/>
        <v>108.34635</v>
      </c>
      <c r="T27" s="36">
        <f t="shared" si="1"/>
        <v>108.50315000000001</v>
      </c>
      <c r="U27" s="36">
        <f t="shared" si="1"/>
        <v>108.72855</v>
      </c>
      <c r="V27" s="36">
        <f t="shared" si="1"/>
        <v>109.12545</v>
      </c>
      <c r="W27" s="36">
        <f t="shared" si="1"/>
        <v>109.5689</v>
      </c>
      <c r="X27" s="36">
        <f t="shared" si="1"/>
        <v>109.88740000000001</v>
      </c>
      <c r="Y27" s="36">
        <f t="shared" si="1"/>
        <v>110.53175</v>
      </c>
      <c r="Z27" s="36">
        <f t="shared" si="1"/>
        <v>111.27165000000001</v>
      </c>
      <c r="AA27" s="36">
        <f t="shared" si="1"/>
        <v>111.97234999999999</v>
      </c>
      <c r="AB27" s="34">
        <v>113.42</v>
      </c>
      <c r="AC27" s="34">
        <v>114.6</v>
      </c>
      <c r="AD27" s="34">
        <v>115.54</v>
      </c>
      <c r="AE27" s="34">
        <v>116.52</v>
      </c>
      <c r="AF27" s="34">
        <v>117.02</v>
      </c>
      <c r="AG27" s="34">
        <v>117.58</v>
      </c>
      <c r="AH27" s="34">
        <v>118.39</v>
      </c>
      <c r="AI27" s="34">
        <v>119.39</v>
      </c>
      <c r="AJ27" s="34">
        <v>120.53</v>
      </c>
      <c r="AK27" s="34">
        <v>122.22</v>
      </c>
      <c r="AL27" s="34">
        <v>123.47</v>
      </c>
      <c r="AM27" s="34">
        <v>124.5</v>
      </c>
      <c r="AN27" s="14">
        <v>125.26</v>
      </c>
      <c r="AO27" s="14">
        <v>125</v>
      </c>
      <c r="AP27" s="14">
        <v>125.08</v>
      </c>
      <c r="AQ27" s="14">
        <v>124.79</v>
      </c>
      <c r="AR27" s="14">
        <v>124.63</v>
      </c>
      <c r="AS27" s="14">
        <v>124.69</v>
      </c>
      <c r="AT27" s="14">
        <v>124.79</v>
      </c>
      <c r="AU27" s="14">
        <v>125.31</v>
      </c>
      <c r="AV27" s="14">
        <v>125.35</v>
      </c>
      <c r="AW27" s="14">
        <v>125.65</v>
      </c>
      <c r="AX27" s="14">
        <v>125.73</v>
      </c>
      <c r="AY27" s="14">
        <v>125.91</v>
      </c>
      <c r="AZ27" s="15">
        <v>126.56</v>
      </c>
      <c r="BA27" s="15">
        <v>127.21</v>
      </c>
      <c r="BB27" s="15">
        <v>127.99</v>
      </c>
      <c r="BC27" s="15">
        <v>128.32</v>
      </c>
      <c r="BD27" s="15">
        <v>128.62</v>
      </c>
      <c r="BE27" s="15">
        <v>128.86000000000001</v>
      </c>
      <c r="BF27" s="15">
        <v>129.12</v>
      </c>
      <c r="BG27" s="15">
        <v>129.63</v>
      </c>
      <c r="BH27" s="15">
        <v>129.88</v>
      </c>
      <c r="BI27" s="15">
        <v>130.13</v>
      </c>
      <c r="BJ27" s="15">
        <v>130.22</v>
      </c>
      <c r="BK27" s="6">
        <v>130.41999999999999</v>
      </c>
      <c r="BL27" s="12">
        <v>130.97</v>
      </c>
      <c r="BM27" s="12">
        <v>131.44999999999999</v>
      </c>
      <c r="BN27" s="12">
        <v>131.86000000000001</v>
      </c>
      <c r="BO27" s="12">
        <v>132.19999999999999</v>
      </c>
      <c r="BP27" s="12">
        <v>132.26</v>
      </c>
      <c r="BQ27" s="12">
        <v>132.32</v>
      </c>
      <c r="BR27" s="12">
        <v>132.47</v>
      </c>
      <c r="BS27" s="12">
        <v>132.65</v>
      </c>
      <c r="BT27" s="12">
        <v>132.66</v>
      </c>
      <c r="BU27" s="12">
        <v>132.79</v>
      </c>
      <c r="BV27" s="12">
        <v>132.85</v>
      </c>
      <c r="BW27" s="12">
        <v>132.88999999999999</v>
      </c>
    </row>
    <row r="28" spans="1:75" x14ac:dyDescent="0.25">
      <c r="A28" s="8" t="s">
        <v>64</v>
      </c>
      <c r="B28" s="32"/>
      <c r="C28" s="3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>
        <f>AVERAGE(C26:N26)*0.98</f>
        <v>107.73956666666666</v>
      </c>
      <c r="O28" s="25">
        <f>AVERAGE(D26:O26)*0.98</f>
        <v>107.79673333333334</v>
      </c>
      <c r="P28" s="26">
        <f>AVERAGE(E26:P26)*0.98</f>
        <v>107.8481833333333</v>
      </c>
      <c r="Q28" s="26">
        <f t="shared" ref="Q28:AA28" si="2">AVERAGE(F26:Q26)*0.98</f>
        <v>107.89064999999998</v>
      </c>
      <c r="R28" s="26">
        <f t="shared" si="2"/>
        <v>107.93965</v>
      </c>
      <c r="S28" s="26">
        <f t="shared" si="2"/>
        <v>107.99763333333333</v>
      </c>
      <c r="T28" s="26">
        <f t="shared" si="2"/>
        <v>108.07031666666666</v>
      </c>
      <c r="U28" s="26">
        <f t="shared" si="2"/>
        <v>108.17321666666666</v>
      </c>
      <c r="V28" s="26">
        <f t="shared" si="2"/>
        <v>108.33818333333335</v>
      </c>
      <c r="W28" s="26">
        <f t="shared" si="2"/>
        <v>108.54561666666667</v>
      </c>
      <c r="X28" s="26">
        <f t="shared" si="2"/>
        <v>108.75060000000001</v>
      </c>
      <c r="Y28" s="26">
        <f t="shared" si="2"/>
        <v>109.06338333333333</v>
      </c>
      <c r="Z28" s="26">
        <f t="shared" si="2"/>
        <v>109.49540000000002</v>
      </c>
      <c r="AA28" s="26">
        <f t="shared" si="2"/>
        <v>109.96253333333333</v>
      </c>
      <c r="AB28" s="25">
        <f t="shared" ref="AB28:BW28" si="3">AVERAGE(Q26:AB26)*0.98</f>
        <v>110.60443333333335</v>
      </c>
      <c r="AC28" s="25">
        <f t="shared" si="3"/>
        <v>111.28635</v>
      </c>
      <c r="AD28" s="25">
        <f t="shared" si="3"/>
        <v>111.97969999999998</v>
      </c>
      <c r="AE28" s="25">
        <f t="shared" si="3"/>
        <v>112.68693333333333</v>
      </c>
      <c r="AF28" s="25">
        <f t="shared" si="3"/>
        <v>113.44316666666666</v>
      </c>
      <c r="AG28" s="25">
        <f t="shared" si="3"/>
        <v>114.23614999999999</v>
      </c>
      <c r="AH28" s="25">
        <f t="shared" si="3"/>
        <v>115.06669999999998</v>
      </c>
      <c r="AI28" s="25">
        <f t="shared" si="3"/>
        <v>115.96013333333332</v>
      </c>
      <c r="AJ28" s="25">
        <f t="shared" si="3"/>
        <v>116.99158333333332</v>
      </c>
      <c r="AK28" s="25">
        <f t="shared" si="3"/>
        <v>118.13328333333335</v>
      </c>
      <c r="AL28" s="25">
        <f t="shared" si="3"/>
        <v>119.13288333333334</v>
      </c>
      <c r="AM28" s="25">
        <f t="shared" si="3"/>
        <v>120.1365666666667</v>
      </c>
      <c r="AN28" s="23">
        <f t="shared" si="3"/>
        <v>120.93608333333334</v>
      </c>
      <c r="AO28" s="23">
        <f t="shared" si="3"/>
        <v>121.59921666666666</v>
      </c>
      <c r="AP28" s="23">
        <f t="shared" si="3"/>
        <v>122.3138</v>
      </c>
      <c r="AQ28" s="23">
        <f t="shared" si="3"/>
        <v>122.89444999999998</v>
      </c>
      <c r="AR28" s="23">
        <f t="shared" si="3"/>
        <v>123.47428333333332</v>
      </c>
      <c r="AS28" s="23">
        <f t="shared" si="3"/>
        <v>123.96999999999998</v>
      </c>
      <c r="AT28" s="23">
        <f t="shared" si="3"/>
        <v>124.44938333333333</v>
      </c>
      <c r="AU28" s="23">
        <f t="shared" si="3"/>
        <v>124.86914999999998</v>
      </c>
      <c r="AV28" s="23">
        <f t="shared" si="3"/>
        <v>125.08148333333332</v>
      </c>
      <c r="AW28" s="23">
        <f t="shared" si="3"/>
        <v>125.11251666666666</v>
      </c>
      <c r="AX28" s="23">
        <f t="shared" si="3"/>
        <v>125.20316666666666</v>
      </c>
      <c r="AY28" s="23">
        <f t="shared" si="3"/>
        <v>125.33709999999999</v>
      </c>
      <c r="AZ28" s="23">
        <f t="shared" si="3"/>
        <v>125.51595000000002</v>
      </c>
      <c r="BA28" s="23">
        <f t="shared" si="3"/>
        <v>125.84996666666666</v>
      </c>
      <c r="BB28" s="23">
        <f t="shared" si="3"/>
        <v>126.17255</v>
      </c>
      <c r="BC28" s="23">
        <f t="shared" si="3"/>
        <v>126.51146666666666</v>
      </c>
      <c r="BD28" s="23">
        <f t="shared" si="3"/>
        <v>126.84385</v>
      </c>
      <c r="BE28" s="23">
        <f t="shared" si="3"/>
        <v>127.23830000000001</v>
      </c>
      <c r="BF28" s="23">
        <f t="shared" si="3"/>
        <v>127.6156</v>
      </c>
      <c r="BG28" s="23">
        <f t="shared" si="3"/>
        <v>127.95206666666667</v>
      </c>
      <c r="BH28" s="23">
        <f t="shared" si="3"/>
        <v>128.35141666666667</v>
      </c>
      <c r="BI28" s="23">
        <f t="shared" si="3"/>
        <v>128.73198333333335</v>
      </c>
      <c r="BJ28" s="23">
        <f t="shared" si="3"/>
        <v>129.11336666666671</v>
      </c>
      <c r="BK28" s="23">
        <f t="shared" si="3"/>
        <v>129.45636666666667</v>
      </c>
      <c r="BL28" s="23">
        <f t="shared" si="3"/>
        <v>129.83121666666665</v>
      </c>
      <c r="BM28" s="23">
        <f t="shared" si="3"/>
        <v>130.15379999999999</v>
      </c>
      <c r="BN28" s="23">
        <f t="shared" si="3"/>
        <v>130.41186666666667</v>
      </c>
      <c r="BO28" s="23">
        <f t="shared" si="3"/>
        <v>130.75241666666665</v>
      </c>
      <c r="BP28" s="23">
        <f t="shared" si="3"/>
        <v>131.04641666666669</v>
      </c>
      <c r="BQ28" s="23">
        <f t="shared" si="3"/>
        <v>131.30774999999997</v>
      </c>
      <c r="BR28" s="23">
        <f t="shared" si="3"/>
        <v>131.52661666666668</v>
      </c>
      <c r="BS28" s="23">
        <f t="shared" si="3"/>
        <v>131.75691666666668</v>
      </c>
      <c r="BT28" s="23">
        <f t="shared" si="3"/>
        <v>131.97496666666666</v>
      </c>
      <c r="BU28" s="23">
        <f t="shared" si="3"/>
        <v>132.19465</v>
      </c>
      <c r="BV28" s="23">
        <f t="shared" si="3"/>
        <v>132.40044999999998</v>
      </c>
      <c r="BW28" s="23">
        <f t="shared" si="3"/>
        <v>132.58011666666667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6DB2-54D1-4AD5-B604-BFB0AF09CC6B}">
  <dimension ref="A1:G26"/>
  <sheetViews>
    <sheetView showGridLines="0" workbookViewId="0">
      <selection activeCell="B26" sqref="B26:F26"/>
    </sheetView>
  </sheetViews>
  <sheetFormatPr baseColWidth="10" defaultColWidth="11.44140625" defaultRowHeight="13.2" x14ac:dyDescent="0.25"/>
  <cols>
    <col min="1" max="1" width="54.5546875" customWidth="1"/>
  </cols>
  <sheetData>
    <row r="1" spans="1:7" x14ac:dyDescent="0.25">
      <c r="A1" s="37" t="s">
        <v>74</v>
      </c>
      <c r="B1" s="38"/>
      <c r="C1" s="39"/>
      <c r="D1" s="39"/>
      <c r="E1" s="39"/>
      <c r="F1" s="39"/>
      <c r="G1" s="40"/>
    </row>
    <row r="2" spans="1:7" x14ac:dyDescent="0.25">
      <c r="A2" s="41" t="s">
        <v>43</v>
      </c>
      <c r="B2" s="66">
        <f>'ALL SECTORS (CP - PC)'!D4</f>
        <v>2818</v>
      </c>
      <c r="D2" s="27"/>
      <c r="E2" s="27"/>
      <c r="F2" s="27"/>
      <c r="G2" s="42"/>
    </row>
    <row r="3" spans="1:7" x14ac:dyDescent="0.25">
      <c r="A3" s="43"/>
      <c r="B3" s="27"/>
      <c r="C3" s="27"/>
      <c r="D3" s="27"/>
      <c r="E3" s="27"/>
      <c r="F3" s="27"/>
      <c r="G3" s="42"/>
    </row>
    <row r="4" spans="1:7" x14ac:dyDescent="0.25">
      <c r="A4" s="43"/>
      <c r="B4" s="44">
        <v>2021</v>
      </c>
      <c r="C4" s="45">
        <v>2022</v>
      </c>
      <c r="D4" s="45">
        <v>2023</v>
      </c>
      <c r="E4" s="45">
        <v>2024</v>
      </c>
      <c r="F4" s="45">
        <v>2025</v>
      </c>
      <c r="G4" s="56"/>
    </row>
    <row r="5" spans="1:7" x14ac:dyDescent="0.25">
      <c r="A5" s="43" t="s">
        <v>46</v>
      </c>
      <c r="B5" s="46"/>
      <c r="C5" s="46">
        <f>(AVERAGE([1]Calculs!AB35:AM35)/AVERAGE([1]Calculs!P35:AA35))-1</f>
        <v>9.5975117287249612E-2</v>
      </c>
      <c r="D5" s="46" cm="1">
        <f t="array" ref="D5">AVERAGE([1]Calculs!AN35:AY35/AVERAGE([1]Calculs!AB35:AM35))-1</f>
        <v>4.0490107761394389E-2</v>
      </c>
      <c r="E5" s="46">
        <f>(AVERAGE([1]Calculs!AZ35:BK35)/AVERAGE([1]Calculs!AN35:AY35))-1</f>
        <v>3.1350288701267326E-2</v>
      </c>
      <c r="F5" s="46">
        <f>(AVERAGE([1]Calculs!BL35:BW35)/AVERAGE([1]Calculs!AZ35:BK35))-1</f>
        <v>2.245715908732282E-2</v>
      </c>
      <c r="G5" s="47"/>
    </row>
    <row r="6" spans="1:7" x14ac:dyDescent="0.25">
      <c r="A6" s="48" t="s">
        <v>47</v>
      </c>
      <c r="B6" s="46"/>
      <c r="C6" s="46">
        <v>1.5699999999999999E-2</v>
      </c>
      <c r="D6" s="46">
        <v>3.3099999999999997E-2</v>
      </c>
      <c r="E6" s="46">
        <v>4.7999999999999996E-3</v>
      </c>
      <c r="F6" s="46">
        <v>5.4000000000000003E-3</v>
      </c>
      <c r="G6" s="47"/>
    </row>
    <row r="7" spans="1:7" x14ac:dyDescent="0.25">
      <c r="A7" s="48" t="s">
        <v>49</v>
      </c>
      <c r="B7" s="46"/>
      <c r="C7" s="46">
        <v>1.8194769666795674E-2</v>
      </c>
      <c r="D7" s="46">
        <v>9.0274780071746497E-2</v>
      </c>
      <c r="E7" s="46">
        <v>4.7105122140192135E-2</v>
      </c>
      <c r="F7" s="46">
        <v>3.2048607489308711E-2</v>
      </c>
      <c r="G7" s="47"/>
    </row>
    <row r="8" spans="1:7" x14ac:dyDescent="0.25">
      <c r="A8" s="48" t="s">
        <v>75</v>
      </c>
      <c r="B8" s="46">
        <v>5.0000000000000001E-4</v>
      </c>
      <c r="C8" s="46">
        <v>2.93E-2</v>
      </c>
      <c r="D8" s="46">
        <v>1.3899999999999999E-2</v>
      </c>
      <c r="E8" s="46">
        <v>1.18E-2</v>
      </c>
      <c r="F8" s="46">
        <v>8.8999999999999999E-3</v>
      </c>
      <c r="G8" s="47"/>
    </row>
    <row r="9" spans="1:7" x14ac:dyDescent="0.25">
      <c r="A9" s="48" t="s">
        <v>76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7"/>
    </row>
    <row r="10" spans="1:7" x14ac:dyDescent="0.25">
      <c r="A10" s="48" t="s">
        <v>77</v>
      </c>
      <c r="B10" s="46">
        <v>5.1000000000000004E-3</v>
      </c>
      <c r="C10" s="46">
        <v>2.1999999999999999E-2</v>
      </c>
      <c r="D10" s="46">
        <v>0</v>
      </c>
      <c r="E10" s="46">
        <v>1.06E-2</v>
      </c>
      <c r="F10" s="46">
        <v>6.3E-3</v>
      </c>
      <c r="G10" s="47"/>
    </row>
    <row r="11" spans="1:7" x14ac:dyDescent="0.25">
      <c r="A11" s="48" t="s">
        <v>76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7"/>
    </row>
    <row r="12" spans="1:7" x14ac:dyDescent="0.25">
      <c r="A12" s="48" t="s">
        <v>78</v>
      </c>
      <c r="B12" s="46">
        <v>9.2999999999999992E-3</v>
      </c>
      <c r="C12" s="46">
        <v>2.0400000000000001E-2</v>
      </c>
      <c r="D12" s="46">
        <v>2.9999999999999997E-4</v>
      </c>
      <c r="E12" s="46">
        <v>7.3000000000000001E-3</v>
      </c>
      <c r="F12" s="46">
        <v>2.3999999999999998E-3</v>
      </c>
      <c r="G12" s="47"/>
    </row>
    <row r="13" spans="1:7" x14ac:dyDescent="0.25">
      <c r="A13" s="48" t="s">
        <v>76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7"/>
    </row>
    <row r="14" spans="1:7" x14ac:dyDescent="0.25">
      <c r="A14" s="48" t="s">
        <v>50</v>
      </c>
      <c r="B14" s="49">
        <f>B2</f>
        <v>2818</v>
      </c>
      <c r="C14" s="50">
        <f>B20*(1+C6)</f>
        <v>2905.046446931322</v>
      </c>
      <c r="D14" s="50">
        <f>C20*(1+D6)</f>
        <v>3221.5046347328707</v>
      </c>
      <c r="E14" s="50">
        <f>D20*(1+E6)</f>
        <v>3282.9462987046618</v>
      </c>
      <c r="F14" s="50">
        <f>E20*(1+F6)</f>
        <v>3399.6598210860275</v>
      </c>
      <c r="G14" s="51"/>
    </row>
    <row r="15" spans="1:7" x14ac:dyDescent="0.25">
      <c r="A15" s="48" t="s">
        <v>51</v>
      </c>
      <c r="B15" s="49">
        <f>B2</f>
        <v>2818</v>
      </c>
      <c r="C15" s="50">
        <f>B15*(1+C7)</f>
        <v>2869.2728609210303</v>
      </c>
      <c r="D15" s="50">
        <f>C15*(1+D7)</f>
        <v>3128.2958374065074</v>
      </c>
      <c r="E15" s="50">
        <f>D15*(1+E7)</f>
        <v>3275.6545949181955</v>
      </c>
      <c r="F15" s="50">
        <f>E15*(1+F7)</f>
        <v>3380.6347633012792</v>
      </c>
      <c r="G15" s="51"/>
    </row>
    <row r="16" spans="1:7" x14ac:dyDescent="0.25">
      <c r="A16" s="48" t="s">
        <v>79</v>
      </c>
      <c r="B16" s="49">
        <f>B14*(1+B8)</f>
        <v>2819.4089999999997</v>
      </c>
      <c r="C16" s="50">
        <f>C14*(1+C8)</f>
        <v>2990.1643078264101</v>
      </c>
      <c r="D16" s="50">
        <f>D14*(1+D8)</f>
        <v>3266.2835491556575</v>
      </c>
      <c r="E16" s="50">
        <f>E14*(1+E8)</f>
        <v>3321.6850650293768</v>
      </c>
      <c r="F16" s="50">
        <f>F14*(1+F8)</f>
        <v>3429.9167934936927</v>
      </c>
      <c r="G16" s="51"/>
    </row>
    <row r="17" spans="1:7" x14ac:dyDescent="0.25">
      <c r="A17" s="48" t="s">
        <v>80</v>
      </c>
      <c r="B17" s="49">
        <f>B14</f>
        <v>2818</v>
      </c>
      <c r="C17" s="50">
        <f>C15</f>
        <v>2869.2728609210303</v>
      </c>
      <c r="D17" s="50">
        <f>D15</f>
        <v>3128.2958374065074</v>
      </c>
      <c r="E17" s="50">
        <f>E15</f>
        <v>3275.6545949181955</v>
      </c>
      <c r="F17" s="50">
        <f>F15</f>
        <v>3380.6347633012792</v>
      </c>
      <c r="G17" s="51"/>
    </row>
    <row r="18" spans="1:7" x14ac:dyDescent="0.25">
      <c r="A18" s="48" t="s">
        <v>68</v>
      </c>
      <c r="B18" s="49">
        <f>B16*(1+B10)</f>
        <v>2833.7879859</v>
      </c>
      <c r="C18" s="50">
        <f>C16*(1+C10)</f>
        <v>3055.947922598591</v>
      </c>
      <c r="D18" s="64">
        <f>D16*(1+D10)</f>
        <v>3266.2835491556575</v>
      </c>
      <c r="E18" s="50">
        <f>E16*(1+E10)</f>
        <v>3356.8949267186881</v>
      </c>
      <c r="F18" s="50">
        <f>F16*(1+F10)</f>
        <v>3451.5252692927029</v>
      </c>
      <c r="G18" s="51"/>
    </row>
    <row r="19" spans="1:7" x14ac:dyDescent="0.25">
      <c r="A19" s="48" t="s">
        <v>69</v>
      </c>
      <c r="B19" s="49">
        <f>B14</f>
        <v>2818</v>
      </c>
      <c r="C19" s="50">
        <f>C15</f>
        <v>2869.2728609210303</v>
      </c>
      <c r="D19" s="50">
        <f>D15</f>
        <v>3128.2958374065074</v>
      </c>
      <c r="E19" s="50">
        <f>E15</f>
        <v>3275.6545949181955</v>
      </c>
      <c r="F19" s="50">
        <f>F15</f>
        <v>3380.6347633012792</v>
      </c>
      <c r="G19" s="51"/>
    </row>
    <row r="20" spans="1:7" x14ac:dyDescent="0.25">
      <c r="A20" s="48" t="s">
        <v>81</v>
      </c>
      <c r="B20" s="49">
        <f>B18*(1+B12)</f>
        <v>2860.1422141688704</v>
      </c>
      <c r="C20" s="50">
        <f>C18*(1+C12)</f>
        <v>3118.2892602196021</v>
      </c>
      <c r="D20" s="50">
        <f>D18*(1+D12)</f>
        <v>3267.2634342204042</v>
      </c>
      <c r="E20" s="50">
        <f>E18*(1+E12)</f>
        <v>3381.4002596837349</v>
      </c>
      <c r="F20" s="50">
        <f>F18*(1+F12)</f>
        <v>3459.8089299390053</v>
      </c>
      <c r="G20" s="51"/>
    </row>
    <row r="21" spans="1:7" x14ac:dyDescent="0.25">
      <c r="A21" s="48" t="s">
        <v>82</v>
      </c>
      <c r="B21" s="49">
        <f>B14</f>
        <v>2818</v>
      </c>
      <c r="C21" s="50">
        <f>C15</f>
        <v>2869.2728609210303</v>
      </c>
      <c r="D21" s="50">
        <f>D15</f>
        <v>3128.2958374065074</v>
      </c>
      <c r="E21" s="50">
        <f>E15</f>
        <v>3275.6545949181955</v>
      </c>
      <c r="F21" s="50">
        <f>F15</f>
        <v>3380.6347633012792</v>
      </c>
      <c r="G21" s="51"/>
    </row>
    <row r="22" spans="1:7" x14ac:dyDescent="0.25">
      <c r="A22" s="48" t="s">
        <v>83</v>
      </c>
      <c r="B22" s="54">
        <f>B14-B15</f>
        <v>0</v>
      </c>
      <c r="C22" s="57">
        <f>C14-C15</f>
        <v>35.773586010291638</v>
      </c>
      <c r="D22" s="57">
        <f>D14-D15</f>
        <v>93.20879732636331</v>
      </c>
      <c r="E22" s="57">
        <f>E14-E15</f>
        <v>7.2917037864663143</v>
      </c>
      <c r="F22" s="57">
        <f>F14-F15</f>
        <v>19.025057784748242</v>
      </c>
      <c r="G22" s="58"/>
    </row>
    <row r="23" spans="1:7" x14ac:dyDescent="0.25">
      <c r="A23" s="48" t="s">
        <v>84</v>
      </c>
      <c r="B23" s="54">
        <f>B16-B17</f>
        <v>1.4089999999996508</v>
      </c>
      <c r="C23" s="57">
        <f>C16-C17</f>
        <v>120.89144690537978</v>
      </c>
      <c r="D23" s="57">
        <f>D16-D17</f>
        <v>137.98771174915009</v>
      </c>
      <c r="E23" s="57">
        <f>E16-E17</f>
        <v>46.03047011118133</v>
      </c>
      <c r="F23" s="57">
        <f>F16-F17</f>
        <v>49.282030192413458</v>
      </c>
      <c r="G23" s="58"/>
    </row>
    <row r="24" spans="1:7" x14ac:dyDescent="0.25">
      <c r="A24" s="48" t="s">
        <v>85</v>
      </c>
      <c r="B24" s="54">
        <f>B18-B19</f>
        <v>15.787985899999967</v>
      </c>
      <c r="C24" s="57">
        <f>C18-C19</f>
        <v>186.67506167756073</v>
      </c>
      <c r="D24" s="57">
        <f>D18-D19</f>
        <v>137.98771174915009</v>
      </c>
      <c r="E24" s="57">
        <f>E18-E19</f>
        <v>81.24033180049264</v>
      </c>
      <c r="F24" s="57">
        <f>F18-F19</f>
        <v>70.890505991423652</v>
      </c>
      <c r="G24" s="58"/>
    </row>
    <row r="25" spans="1:7" x14ac:dyDescent="0.25">
      <c r="A25" s="48" t="s">
        <v>86</v>
      </c>
      <c r="B25" s="54">
        <f>B20-B21</f>
        <v>42.142214168870396</v>
      </c>
      <c r="C25" s="57">
        <f>C20-C21</f>
        <v>249.01639929857174</v>
      </c>
      <c r="D25" s="57">
        <f>D20-D21</f>
        <v>138.96759681389676</v>
      </c>
      <c r="E25" s="65">
        <f>E20-E21</f>
        <v>105.74566476553946</v>
      </c>
      <c r="F25" s="57">
        <f>F20-F21</f>
        <v>79.174166637726103</v>
      </c>
      <c r="G25" s="58"/>
    </row>
    <row r="26" spans="1:7" x14ac:dyDescent="0.25">
      <c r="A26" s="52" t="s">
        <v>54</v>
      </c>
      <c r="B26" s="55">
        <f>((B22*3)+(B23*3)+(B24*3)+(B25*3))/12*13.92</f>
        <v>206.50041623966766</v>
      </c>
      <c r="C26" s="55">
        <f t="shared" ref="C26:F26" si="0">((C22*3)+(C23*3)+(C24*3)+(C25*3))/12*13.92</f>
        <v>2061.4005987434775</v>
      </c>
      <c r="D26" s="55">
        <f t="shared" si="0"/>
        <v>1768.3683253821896</v>
      </c>
      <c r="E26" s="55">
        <f t="shared" si="0"/>
        <v>836.2724332136055</v>
      </c>
      <c r="F26" s="55">
        <f t="shared" si="0"/>
        <v>759.93372690996387</v>
      </c>
      <c r="G26" s="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D2C8-39D0-4FBB-B1EF-015D9DCBDCB0}">
  <dimension ref="A1:BW44"/>
  <sheetViews>
    <sheetView workbookViewId="0">
      <selection activeCell="B15" sqref="B15:F15"/>
    </sheetView>
  </sheetViews>
  <sheetFormatPr baseColWidth="10" defaultColWidth="9.109375" defaultRowHeight="13.2" x14ac:dyDescent="0.25"/>
  <cols>
    <col min="1" max="1" width="47.33203125" customWidth="1"/>
    <col min="3" max="3" width="13.44140625" customWidth="1"/>
    <col min="4" max="4" width="15.44140625" customWidth="1"/>
    <col min="5" max="5" width="14.44140625" customWidth="1"/>
    <col min="8" max="8" width="16.5546875" customWidth="1"/>
  </cols>
  <sheetData>
    <row r="1" spans="1:13" x14ac:dyDescent="0.25">
      <c r="A1" s="37" t="s">
        <v>87</v>
      </c>
      <c r="B1" s="38"/>
      <c r="C1" s="39"/>
      <c r="D1" s="39"/>
      <c r="E1" s="39"/>
      <c r="F1" s="39"/>
      <c r="G1" s="40"/>
      <c r="H1" s="84"/>
    </row>
    <row r="2" spans="1:1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83"/>
      <c r="I2" s="27"/>
      <c r="J2" s="27"/>
      <c r="K2" s="27"/>
      <c r="L2" s="27"/>
      <c r="M2" s="27"/>
    </row>
    <row r="3" spans="1:13" x14ac:dyDescent="0.25">
      <c r="A3" s="43"/>
      <c r="B3" s="27"/>
      <c r="C3" s="27"/>
      <c r="D3" s="27"/>
      <c r="E3" s="27"/>
      <c r="F3" s="27"/>
      <c r="G3" s="42"/>
      <c r="H3" s="83"/>
      <c r="I3" s="27"/>
      <c r="J3" s="27"/>
      <c r="K3" s="27"/>
      <c r="L3" s="27"/>
      <c r="M3" s="27"/>
    </row>
    <row r="4" spans="1:13" x14ac:dyDescent="0.25">
      <c r="A4" s="43"/>
      <c r="B4" s="82">
        <v>2021</v>
      </c>
      <c r="C4" s="82">
        <v>2022</v>
      </c>
      <c r="D4" s="82">
        <v>2023</v>
      </c>
      <c r="E4" s="82">
        <v>2024</v>
      </c>
      <c r="F4" s="82">
        <v>2025</v>
      </c>
      <c r="G4" s="81"/>
      <c r="H4" s="80" t="s">
        <v>45</v>
      </c>
      <c r="I4" s="27"/>
      <c r="J4" s="27"/>
      <c r="K4" s="27"/>
      <c r="L4" s="27"/>
      <c r="M4" s="27"/>
    </row>
    <row r="5" spans="1:13" x14ac:dyDescent="0.25">
      <c r="A5" s="43" t="s">
        <v>46</v>
      </c>
      <c r="B5" s="79"/>
      <c r="C5" s="79">
        <f>(AVERAGE(AB24:AM24)/AVERAGE(P24:AA24))-1</f>
        <v>9.5975117287249612E-2</v>
      </c>
      <c r="D5" s="79" cm="1">
        <f t="array" ref="D5">AVERAGE(AN24:AY24/AVERAGE(AB24:AM24))-1</f>
        <v>4.0490107761394389E-2</v>
      </c>
      <c r="E5" s="79">
        <f>(AVERAGE(AZ24:BK24)/AVERAGE(AN24:AY24))-1</f>
        <v>3.1434913650004059E-2</v>
      </c>
      <c r="F5" s="79">
        <f>(AVERAGE(BL24:BW24)/AVERAGE(AZ24:BK24))-1</f>
        <v>2.2373270726042671E-2</v>
      </c>
      <c r="G5" s="78"/>
      <c r="H5" s="76"/>
      <c r="I5" s="27"/>
      <c r="J5" s="27"/>
      <c r="K5" s="27"/>
      <c r="L5" s="27"/>
      <c r="M5" s="27"/>
    </row>
    <row r="6" spans="1:13" x14ac:dyDescent="0.25">
      <c r="A6" s="48" t="s">
        <v>88</v>
      </c>
      <c r="B6" s="79"/>
      <c r="C6" s="79">
        <f>(C8/B8)-1</f>
        <v>7.0391153305472409E-2</v>
      </c>
      <c r="D6" s="79">
        <f t="shared" ref="D6:F6" si="0">(D8/C8)-1</f>
        <v>6.958634831935373E-2</v>
      </c>
      <c r="E6" s="79">
        <f t="shared" si="0"/>
        <v>3.0183028286189684E-2</v>
      </c>
      <c r="F6" s="79">
        <f t="shared" si="0"/>
        <v>2.1680395387150275E-2</v>
      </c>
      <c r="G6" s="78"/>
      <c r="H6" s="76"/>
      <c r="I6" s="27"/>
      <c r="J6" s="27"/>
      <c r="K6" s="27"/>
      <c r="L6" s="27"/>
      <c r="M6" s="27"/>
    </row>
    <row r="7" spans="1:13" x14ac:dyDescent="0.25">
      <c r="A7" s="48" t="s">
        <v>49</v>
      </c>
      <c r="B7" s="79"/>
      <c r="C7" s="79">
        <f>(AVERAGE(Z27:AA27)/AVERAGE(N27:O27))-1</f>
        <v>1.8194769666795674E-2</v>
      </c>
      <c r="D7" s="79">
        <f>(AVERAGE(AL27:AM27)/AVERAGE(Z27:AA27))-1</f>
        <v>9.0274780071746497E-2</v>
      </c>
      <c r="E7" s="79">
        <f>(AVERAGE(AX27:AY27)/AVERAGE(AL27:AM27))-1</f>
        <v>4.7105122140192135E-2</v>
      </c>
      <c r="F7" s="79">
        <f>(AVERAGE(BJ27:BK27)/AVERAGE(AX27:AY27))-1</f>
        <v>3.2048607489308711E-2</v>
      </c>
      <c r="G7" s="78"/>
      <c r="H7" s="76"/>
      <c r="I7" s="27"/>
      <c r="J7" s="27"/>
      <c r="K7" s="27"/>
      <c r="L7" s="27"/>
      <c r="M7" s="27"/>
    </row>
    <row r="8" spans="1:13" x14ac:dyDescent="0.25">
      <c r="A8" s="48" t="s">
        <v>50</v>
      </c>
      <c r="B8" s="67">
        <f>AVERAGE(P29:AA29)</f>
        <v>2832.09</v>
      </c>
      <c r="C8" s="67">
        <f>AVERAGE(AB29:AM29)</f>
        <v>3031.4440813648957</v>
      </c>
      <c r="D8" s="67">
        <f>AVERAGE(AN29:AY29)</f>
        <v>3242.391205121397</v>
      </c>
      <c r="E8" s="67">
        <f>AVERAGE(AZ29:BK29)</f>
        <v>3340.2563905804686</v>
      </c>
      <c r="F8" s="67">
        <f>AVERAGE(BL29:BW29)</f>
        <v>3412.6744698227085</v>
      </c>
      <c r="G8" s="77"/>
      <c r="H8" s="76"/>
      <c r="I8" s="27"/>
      <c r="J8" s="27"/>
      <c r="K8" s="27"/>
      <c r="L8" s="27"/>
      <c r="M8" s="27"/>
    </row>
    <row r="9" spans="1:13" x14ac:dyDescent="0.25">
      <c r="A9" s="48" t="s">
        <v>51</v>
      </c>
      <c r="B9" s="67">
        <f>AVERAGE(P30:AA30)</f>
        <v>2822.6966666666667</v>
      </c>
      <c r="C9" s="67">
        <f>AVERAGE(AB30:AM30)</f>
        <v>2947.0851404800001</v>
      </c>
      <c r="D9" s="67">
        <f>AVERAGE(AN30:AY30)</f>
        <v>3194.8899554494201</v>
      </c>
      <c r="E9" s="67">
        <f>AVERAGE(AZ30:BK30)</f>
        <v>3296.5569417260872</v>
      </c>
      <c r="F9" s="67">
        <f>AVERAGE(BL30:BW30)</f>
        <v>3401.4485669614492</v>
      </c>
      <c r="G9" s="77"/>
      <c r="H9" s="76"/>
      <c r="I9" s="27"/>
      <c r="J9" s="27"/>
      <c r="K9" s="27"/>
      <c r="L9" s="27"/>
      <c r="M9" s="27"/>
    </row>
    <row r="10" spans="1:13" x14ac:dyDescent="0.25">
      <c r="A10" s="48" t="s">
        <v>52</v>
      </c>
      <c r="B10" s="74">
        <f>B8-B9</f>
        <v>9.3933333333334303</v>
      </c>
      <c r="C10" s="74">
        <f t="shared" ref="C10:F10" si="1">C8-C9</f>
        <v>84.358940884895674</v>
      </c>
      <c r="D10" s="74">
        <f t="shared" si="1"/>
        <v>47.501249671976893</v>
      </c>
      <c r="E10" s="74">
        <f t="shared" si="1"/>
        <v>43.699448854381444</v>
      </c>
      <c r="F10" s="74">
        <f t="shared" si="1"/>
        <v>11.225902861259328</v>
      </c>
      <c r="G10" s="73"/>
      <c r="H10" s="72">
        <f>AVERAGE(C10:G10)</f>
        <v>46.696385568128335</v>
      </c>
      <c r="I10" s="1" t="s">
        <v>53</v>
      </c>
      <c r="J10" s="27"/>
      <c r="K10" s="27"/>
      <c r="L10" s="27"/>
      <c r="M10" s="27"/>
    </row>
    <row r="11" spans="1:13" x14ac:dyDescent="0.25">
      <c r="A11" s="48" t="s">
        <v>54</v>
      </c>
      <c r="B11" s="74">
        <f>B10*13.92</f>
        <v>130.75520000000134</v>
      </c>
      <c r="C11" s="74">
        <f t="shared" ref="C11:F11" si="2">C10*13.92</f>
        <v>1174.2764571177477</v>
      </c>
      <c r="D11" s="74">
        <f t="shared" si="2"/>
        <v>661.21739543391834</v>
      </c>
      <c r="E11" s="74">
        <f t="shared" si="2"/>
        <v>608.29632805298968</v>
      </c>
      <c r="F11" s="74">
        <f t="shared" si="2"/>
        <v>156.26456782872984</v>
      </c>
      <c r="G11" s="73"/>
      <c r="H11" s="68">
        <f>AVERAGE(C11:G11)</f>
        <v>650.0136871083464</v>
      </c>
      <c r="I11" s="28" t="s">
        <v>55</v>
      </c>
      <c r="J11" s="27"/>
      <c r="K11" s="27"/>
      <c r="L11" s="27"/>
      <c r="M11" s="27"/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48"/>
      <c r="J12" s="27"/>
      <c r="K12" s="27"/>
      <c r="L12" s="27"/>
      <c r="M12" s="27"/>
    </row>
    <row r="13" spans="1:13" x14ac:dyDescent="0.25">
      <c r="A13" s="48" t="s">
        <v>89</v>
      </c>
      <c r="B13" s="67">
        <f>B2</f>
        <v>2818</v>
      </c>
      <c r="C13" s="67">
        <f>B13*(1+C7)</f>
        <v>2869.2728609210303</v>
      </c>
      <c r="D13" s="67">
        <f>C13*(1+D7)</f>
        <v>3128.2958374065074</v>
      </c>
      <c r="E13" s="67">
        <f>D13*(1+E7)</f>
        <v>3275.6545949181955</v>
      </c>
      <c r="F13" s="67">
        <f>E13*(1+F7)</f>
        <v>3380.6347633012792</v>
      </c>
      <c r="G13" s="77"/>
      <c r="H13" s="76"/>
      <c r="I13" s="27"/>
      <c r="J13" s="27"/>
      <c r="K13" s="27"/>
      <c r="L13" s="27"/>
      <c r="M13" s="27"/>
    </row>
    <row r="14" spans="1:13" x14ac:dyDescent="0.25">
      <c r="A14" s="48" t="s">
        <v>90</v>
      </c>
      <c r="B14" s="74">
        <f>B8-B9</f>
        <v>9.3933333333334303</v>
      </c>
      <c r="C14" s="74">
        <f>C8-C13</f>
        <v>162.17122044386542</v>
      </c>
      <c r="D14" s="74">
        <f>D8-D13</f>
        <v>114.09536771488956</v>
      </c>
      <c r="E14" s="74">
        <f>E8-E13</f>
        <v>64.601795662273162</v>
      </c>
      <c r="F14" s="74">
        <f>F8-F13</f>
        <v>32.039706521429252</v>
      </c>
      <c r="G14" s="73"/>
      <c r="H14" s="72">
        <f>AVERAGE(C14:G14)</f>
        <v>93.22702258561435</v>
      </c>
      <c r="I14" s="1" t="s">
        <v>53</v>
      </c>
    </row>
    <row r="15" spans="1:13" x14ac:dyDescent="0.25">
      <c r="A15" s="52" t="s">
        <v>91</v>
      </c>
      <c r="B15" s="70">
        <f>(B8-B13)*13.92</f>
        <v>196.13280000000202</v>
      </c>
      <c r="C15" s="70">
        <f t="shared" ref="C15:F15" si="3">(C8-C13)*13.92</f>
        <v>2257.4233885786066</v>
      </c>
      <c r="D15" s="70">
        <f t="shared" si="3"/>
        <v>1588.2075185912627</v>
      </c>
      <c r="E15" s="70">
        <f t="shared" si="3"/>
        <v>899.25699561884244</v>
      </c>
      <c r="F15" s="70">
        <f t="shared" si="3"/>
        <v>445.99271477829518</v>
      </c>
      <c r="G15" s="69"/>
      <c r="H15" s="68">
        <f>AVERAGE(C15:G15)</f>
        <v>1297.7201543917517</v>
      </c>
      <c r="I15" s="28" t="s">
        <v>55</v>
      </c>
      <c r="J15" s="27"/>
      <c r="K15" s="27"/>
      <c r="L15" s="27"/>
      <c r="M15" s="27"/>
    </row>
    <row r="16" spans="1:13" x14ac:dyDescent="0.25">
      <c r="G16" s="27"/>
      <c r="H16" s="27"/>
      <c r="I16" s="27"/>
      <c r="J16" s="27"/>
      <c r="K16" s="27"/>
      <c r="L16" s="27"/>
      <c r="M16" s="27"/>
    </row>
    <row r="17" spans="1:75" x14ac:dyDescent="0.25">
      <c r="G17" s="27"/>
      <c r="H17" s="27"/>
      <c r="I17" s="27"/>
      <c r="J17" s="27"/>
      <c r="K17" s="27"/>
      <c r="L17" s="27"/>
      <c r="M17" s="27"/>
    </row>
    <row r="18" spans="1:75" x14ac:dyDescent="0.25">
      <c r="G18" s="27"/>
      <c r="H18" s="27"/>
      <c r="I18" s="27"/>
      <c r="J18" s="27"/>
      <c r="K18" s="27"/>
      <c r="L18" s="27"/>
      <c r="M18" s="27"/>
    </row>
    <row r="19" spans="1:75" x14ac:dyDescent="0.25">
      <c r="A19" s="27"/>
      <c r="B19" s="67"/>
      <c r="C19" s="67"/>
      <c r="D19" s="67"/>
      <c r="E19" s="67"/>
      <c r="F19" s="67"/>
      <c r="G19" s="27"/>
      <c r="H19" s="27"/>
      <c r="I19" s="27"/>
      <c r="J19" s="27"/>
      <c r="K19" s="27"/>
      <c r="L19" s="27"/>
      <c r="M19" s="27"/>
    </row>
    <row r="20" spans="1:75" x14ac:dyDescent="0.25">
      <c r="A20" s="28" t="s">
        <v>92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BI20" s="1" t="s">
        <v>57</v>
      </c>
      <c r="BK20" s="1" t="s">
        <v>58</v>
      </c>
    </row>
    <row r="21" spans="1:75" x14ac:dyDescent="0.25">
      <c r="A21" s="27"/>
      <c r="B21" s="20"/>
      <c r="C21" s="2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7"/>
      <c r="Q21" s="7"/>
      <c r="R21" s="7"/>
      <c r="S21" s="7"/>
      <c r="T21" s="7"/>
      <c r="U21" s="7"/>
      <c r="V21" s="7"/>
      <c r="W21" s="7"/>
      <c r="X21" s="7"/>
      <c r="Y21" s="7"/>
      <c r="Z21" s="29"/>
      <c r="AA21" s="29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22">
        <v>2023</v>
      </c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4">
        <v>2024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x14ac:dyDescent="0.25">
      <c r="A22" s="27" t="s">
        <v>59</v>
      </c>
      <c r="B22" s="20">
        <v>2019</v>
      </c>
      <c r="C22" s="20"/>
      <c r="D22" s="21">
        <v>2020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1">
        <v>2021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21">
        <v>2022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17">
        <v>2025</v>
      </c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</row>
    <row r="23" spans="1:75" s="5" customFormat="1" x14ac:dyDescent="0.25">
      <c r="A23" s="8" t="s">
        <v>60</v>
      </c>
      <c r="B23" s="19">
        <v>11</v>
      </c>
      <c r="C23" s="19">
        <v>12</v>
      </c>
      <c r="D23" s="19">
        <v>1</v>
      </c>
      <c r="E23" s="19">
        <v>2</v>
      </c>
      <c r="F23" s="19">
        <v>3</v>
      </c>
      <c r="G23" s="19">
        <v>4</v>
      </c>
      <c r="H23" s="19">
        <v>5</v>
      </c>
      <c r="I23" s="19">
        <v>6</v>
      </c>
      <c r="J23" s="19">
        <v>7</v>
      </c>
      <c r="K23" s="19">
        <v>8</v>
      </c>
      <c r="L23" s="19">
        <v>9</v>
      </c>
      <c r="M23" s="19">
        <v>10</v>
      </c>
      <c r="N23" s="19">
        <v>11</v>
      </c>
      <c r="O23" s="19">
        <v>12</v>
      </c>
      <c r="P23" s="30">
        <v>1</v>
      </c>
      <c r="Q23" s="30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0">
        <v>8</v>
      </c>
      <c r="X23" s="30">
        <v>9</v>
      </c>
      <c r="Y23" s="30">
        <v>10</v>
      </c>
      <c r="Z23" s="6">
        <v>11</v>
      </c>
      <c r="AA23" s="6">
        <v>12</v>
      </c>
      <c r="AB23" s="19">
        <v>1</v>
      </c>
      <c r="AC23" s="19">
        <v>2</v>
      </c>
      <c r="AD23" s="19">
        <v>3</v>
      </c>
      <c r="AE23" s="19">
        <v>4</v>
      </c>
      <c r="AF23" s="19">
        <v>5</v>
      </c>
      <c r="AG23" s="19">
        <v>6</v>
      </c>
      <c r="AH23" s="19">
        <v>7</v>
      </c>
      <c r="AI23" s="19">
        <v>8</v>
      </c>
      <c r="AJ23" s="19">
        <v>9</v>
      </c>
      <c r="AK23" s="19">
        <v>10</v>
      </c>
      <c r="AL23" s="19">
        <v>11</v>
      </c>
      <c r="AM23" s="19">
        <v>12</v>
      </c>
      <c r="AN23" s="3">
        <v>1</v>
      </c>
      <c r="AO23" s="3">
        <v>2</v>
      </c>
      <c r="AP23" s="3">
        <v>3</v>
      </c>
      <c r="AQ23" s="3">
        <v>4</v>
      </c>
      <c r="AR23" s="3">
        <v>5</v>
      </c>
      <c r="AS23" s="3">
        <v>6</v>
      </c>
      <c r="AT23" s="3">
        <v>7</v>
      </c>
      <c r="AU23" s="3">
        <v>8</v>
      </c>
      <c r="AV23" s="3">
        <v>9</v>
      </c>
      <c r="AW23" s="3">
        <v>10</v>
      </c>
      <c r="AX23" s="3">
        <v>11</v>
      </c>
      <c r="AY23" s="3">
        <v>12</v>
      </c>
      <c r="AZ23" s="6">
        <v>1</v>
      </c>
      <c r="BA23" s="6">
        <v>2</v>
      </c>
      <c r="BB23" s="6">
        <v>3</v>
      </c>
      <c r="BC23" s="6">
        <v>4</v>
      </c>
      <c r="BD23" s="6">
        <v>5</v>
      </c>
      <c r="BE23" s="6">
        <v>6</v>
      </c>
      <c r="BF23" s="6">
        <v>7</v>
      </c>
      <c r="BG23" s="6">
        <v>8</v>
      </c>
      <c r="BH23" s="6">
        <v>9</v>
      </c>
      <c r="BI23" s="6">
        <v>10</v>
      </c>
      <c r="BJ23" s="6">
        <v>11</v>
      </c>
      <c r="BK23" s="6">
        <v>12</v>
      </c>
      <c r="BL23" s="10">
        <v>1</v>
      </c>
      <c r="BM23" s="10">
        <v>2</v>
      </c>
      <c r="BN23" s="10">
        <v>3</v>
      </c>
      <c r="BO23" s="10">
        <v>4</v>
      </c>
      <c r="BP23" s="10">
        <v>5</v>
      </c>
      <c r="BQ23" s="10">
        <v>6</v>
      </c>
      <c r="BR23" s="10">
        <v>7</v>
      </c>
      <c r="BS23" s="10">
        <v>8</v>
      </c>
      <c r="BT23" s="10">
        <v>9</v>
      </c>
      <c r="BU23" s="10">
        <v>10</v>
      </c>
      <c r="BV23" s="10">
        <v>11</v>
      </c>
      <c r="BW23" s="10">
        <v>12</v>
      </c>
    </row>
    <row r="24" spans="1:75" s="5" customFormat="1" x14ac:dyDescent="0.25">
      <c r="A24" s="13" t="s">
        <v>61</v>
      </c>
      <c r="B24" s="14">
        <v>108.9</v>
      </c>
      <c r="C24" s="14">
        <v>109.04</v>
      </c>
      <c r="D24" s="33">
        <v>109.69</v>
      </c>
      <c r="E24" s="33">
        <v>109.71</v>
      </c>
      <c r="F24" s="33">
        <v>109.53</v>
      </c>
      <c r="G24" s="33">
        <v>109.53</v>
      </c>
      <c r="H24" s="33">
        <v>109.45</v>
      </c>
      <c r="I24" s="33">
        <v>109.52</v>
      </c>
      <c r="J24" s="33">
        <v>109.76</v>
      </c>
      <c r="K24" s="33">
        <v>109.83</v>
      </c>
      <c r="L24" s="33">
        <v>109.42</v>
      </c>
      <c r="M24" s="33">
        <v>109.64</v>
      </c>
      <c r="N24" s="33">
        <v>109.46</v>
      </c>
      <c r="O24" s="33">
        <v>109.49</v>
      </c>
      <c r="P24" s="15">
        <v>109.97</v>
      </c>
      <c r="Q24" s="15">
        <v>110.21</v>
      </c>
      <c r="R24" s="15">
        <v>110.51</v>
      </c>
      <c r="S24" s="15">
        <v>110.88</v>
      </c>
      <c r="T24" s="15">
        <v>111.05</v>
      </c>
      <c r="U24" s="15">
        <v>111.3</v>
      </c>
      <c r="V24" s="15">
        <v>112.25</v>
      </c>
      <c r="W24" s="15">
        <v>112.83</v>
      </c>
      <c r="X24" s="15">
        <v>112.55</v>
      </c>
      <c r="Y24" s="15">
        <v>114.2</v>
      </c>
      <c r="Z24" s="15">
        <v>115.63</v>
      </c>
      <c r="AA24" s="15">
        <v>115.74</v>
      </c>
      <c r="AB24" s="19">
        <v>118.32</v>
      </c>
      <c r="AC24" s="19">
        <v>119.07</v>
      </c>
      <c r="AD24" s="19">
        <v>119.69</v>
      </c>
      <c r="AE24" s="19">
        <v>120.09</v>
      </c>
      <c r="AF24" s="19">
        <v>121.01</v>
      </c>
      <c r="AG24" s="19">
        <v>122.04</v>
      </c>
      <c r="AH24" s="19">
        <v>123.05</v>
      </c>
      <c r="AI24" s="19">
        <v>124.05</v>
      </c>
      <c r="AJ24" s="19">
        <v>125.24</v>
      </c>
      <c r="AK24" s="19">
        <v>128.21</v>
      </c>
      <c r="AL24" s="19">
        <v>127.92</v>
      </c>
      <c r="AM24" s="19">
        <v>127.72</v>
      </c>
      <c r="AN24" s="3">
        <v>127.84</v>
      </c>
      <c r="AO24" s="3">
        <v>126.95</v>
      </c>
      <c r="AP24" s="3">
        <v>127.67</v>
      </c>
      <c r="AQ24" s="3">
        <v>126.82</v>
      </c>
      <c r="AR24" s="3">
        <v>127.3</v>
      </c>
      <c r="AS24" s="3">
        <v>127.11</v>
      </c>
      <c r="AT24" s="3">
        <v>128.13999999999999</v>
      </c>
      <c r="AU24" s="3">
        <v>129.12</v>
      </c>
      <c r="AV24" s="3">
        <v>128.22999999999999</v>
      </c>
      <c r="AW24" s="3">
        <v>128.66999999999999</v>
      </c>
      <c r="AX24" s="3">
        <v>128.88999999999999</v>
      </c>
      <c r="AY24" s="3">
        <v>129.44999999999999</v>
      </c>
      <c r="AZ24" s="6">
        <v>130.08000000000001</v>
      </c>
      <c r="BA24" s="6">
        <v>131.01</v>
      </c>
      <c r="BB24" s="6">
        <v>131.72999999999999</v>
      </c>
      <c r="BC24" s="6">
        <v>131.1</v>
      </c>
      <c r="BD24" s="6">
        <v>131.58000000000001</v>
      </c>
      <c r="BE24" s="6">
        <v>131.87</v>
      </c>
      <c r="BF24" s="6">
        <v>132.81</v>
      </c>
      <c r="BG24" s="6">
        <v>132.81</v>
      </c>
      <c r="BH24" s="6">
        <v>132.15</v>
      </c>
      <c r="BI24" s="6">
        <v>132.79</v>
      </c>
      <c r="BJ24" s="6">
        <v>133.01</v>
      </c>
      <c r="BK24" s="6">
        <v>133.54</v>
      </c>
      <c r="BL24" s="11">
        <v>134.56</v>
      </c>
      <c r="BM24" s="11">
        <v>134.71</v>
      </c>
      <c r="BN24" s="11">
        <v>134.63</v>
      </c>
      <c r="BO24" s="11">
        <v>134.77000000000001</v>
      </c>
      <c r="BP24" s="11">
        <v>134.79</v>
      </c>
      <c r="BQ24" s="11">
        <v>134.82</v>
      </c>
      <c r="BR24" s="11">
        <v>135.19999999999999</v>
      </c>
      <c r="BS24" s="11">
        <v>135.44999999999999</v>
      </c>
      <c r="BT24" s="11">
        <v>134.76</v>
      </c>
      <c r="BU24" s="11">
        <v>135.32</v>
      </c>
      <c r="BV24" s="11">
        <v>135.37</v>
      </c>
      <c r="BW24" s="11">
        <v>135.55000000000001</v>
      </c>
    </row>
    <row r="25" spans="1:75" s="5" customFormat="1" x14ac:dyDescent="0.25">
      <c r="A25" s="8" t="s">
        <v>62</v>
      </c>
      <c r="B25" s="14">
        <v>109</v>
      </c>
      <c r="C25" s="14">
        <v>109.18</v>
      </c>
      <c r="D25" s="33">
        <v>109.72</v>
      </c>
      <c r="E25" s="33">
        <v>109.87</v>
      </c>
      <c r="F25" s="33">
        <v>109.96</v>
      </c>
      <c r="G25" s="33">
        <v>110.22</v>
      </c>
      <c r="H25" s="33">
        <v>110.1</v>
      </c>
      <c r="I25" s="33">
        <v>110.05</v>
      </c>
      <c r="J25" s="33">
        <v>110.16</v>
      </c>
      <c r="K25" s="33">
        <v>110.2</v>
      </c>
      <c r="L25" s="33">
        <v>109.78</v>
      </c>
      <c r="M25" s="33">
        <v>110.11</v>
      </c>
      <c r="N25" s="33">
        <v>109.91</v>
      </c>
      <c r="O25" s="33">
        <v>109.88</v>
      </c>
      <c r="P25" s="15">
        <v>110.35</v>
      </c>
      <c r="Q25" s="15">
        <v>110.39</v>
      </c>
      <c r="R25" s="15">
        <v>110.56</v>
      </c>
      <c r="S25" s="15">
        <v>110.93</v>
      </c>
      <c r="T25" s="15">
        <v>110.99</v>
      </c>
      <c r="U25" s="15">
        <v>111.31</v>
      </c>
      <c r="V25" s="15">
        <v>112.18</v>
      </c>
      <c r="W25" s="15">
        <v>112.74</v>
      </c>
      <c r="X25" s="15">
        <v>112.29</v>
      </c>
      <c r="Y25" s="15">
        <v>113.94</v>
      </c>
      <c r="Z25" s="15">
        <v>115.2</v>
      </c>
      <c r="AA25" s="15">
        <v>115.6</v>
      </c>
      <c r="AB25" s="34">
        <v>118.21</v>
      </c>
      <c r="AC25" s="34">
        <v>118.74</v>
      </c>
      <c r="AD25" s="34">
        <v>119.05</v>
      </c>
      <c r="AE25" s="34">
        <v>119.59</v>
      </c>
      <c r="AF25" s="34">
        <v>120.25</v>
      </c>
      <c r="AG25" s="34">
        <v>121.02</v>
      </c>
      <c r="AH25" s="34">
        <v>122.35</v>
      </c>
      <c r="AI25" s="34">
        <v>123.68</v>
      </c>
      <c r="AJ25" s="34">
        <v>124.92</v>
      </c>
      <c r="AK25" s="34">
        <v>127.92</v>
      </c>
      <c r="AL25" s="34">
        <v>127.44</v>
      </c>
      <c r="AM25" s="34">
        <v>127.89</v>
      </c>
      <c r="AN25" s="3">
        <v>128</v>
      </c>
      <c r="AO25" s="3">
        <v>126.86</v>
      </c>
      <c r="AP25" s="3">
        <v>127.8</v>
      </c>
      <c r="AQ25" s="3">
        <v>126.7</v>
      </c>
      <c r="AR25" s="3">
        <v>127.35</v>
      </c>
      <c r="AS25" s="3">
        <v>127.09</v>
      </c>
      <c r="AT25" s="3">
        <v>128.22</v>
      </c>
      <c r="AU25" s="3">
        <v>128.82</v>
      </c>
      <c r="AV25" s="3">
        <v>127.52</v>
      </c>
      <c r="AW25" s="3">
        <v>128.30000000000001</v>
      </c>
      <c r="AX25" s="3">
        <v>128.55000000000001</v>
      </c>
      <c r="AY25" s="3">
        <v>129.53</v>
      </c>
      <c r="AZ25" s="7">
        <v>130.19</v>
      </c>
      <c r="BA25" s="7">
        <v>130.94999999999999</v>
      </c>
      <c r="BB25" s="7">
        <v>131.75</v>
      </c>
      <c r="BC25" s="7">
        <v>130.85</v>
      </c>
      <c r="BD25" s="7">
        <v>131.41999999999999</v>
      </c>
      <c r="BE25" s="7">
        <v>131.91999999999999</v>
      </c>
      <c r="BF25" s="7">
        <v>132.84</v>
      </c>
      <c r="BG25" s="7">
        <v>132.94</v>
      </c>
      <c r="BH25" s="7">
        <v>132.41</v>
      </c>
      <c r="BI25" s="7">
        <v>132.96</v>
      </c>
      <c r="BJ25" s="7">
        <v>133.22</v>
      </c>
      <c r="BK25" s="6">
        <v>133.72999999999999</v>
      </c>
      <c r="BL25" s="11">
        <v>134.78</v>
      </c>
      <c r="BM25" s="11">
        <v>134.9</v>
      </c>
      <c r="BN25" s="11">
        <v>134.91</v>
      </c>
      <c r="BO25" s="11">
        <v>135.02000000000001</v>
      </c>
      <c r="BP25" s="11">
        <v>135.02000000000001</v>
      </c>
      <c r="BQ25" s="11">
        <v>135.12</v>
      </c>
      <c r="BR25" s="11">
        <v>135.52000000000001</v>
      </c>
      <c r="BS25" s="11">
        <v>135.76</v>
      </c>
      <c r="BT25" s="11">
        <v>135.08000000000001</v>
      </c>
      <c r="BU25" s="11">
        <v>135.65</v>
      </c>
      <c r="BV25" s="11">
        <v>135.74</v>
      </c>
      <c r="BW25" s="11">
        <v>135.93</v>
      </c>
    </row>
    <row r="26" spans="1:75" s="16" customFormat="1" x14ac:dyDescent="0.25">
      <c r="A26" s="13" t="s">
        <v>63</v>
      </c>
      <c r="B26" s="35"/>
      <c r="C26" s="35"/>
      <c r="D26" s="33"/>
      <c r="E26" s="33"/>
      <c r="F26" s="33"/>
      <c r="G26" s="33"/>
      <c r="H26" s="33">
        <f t="shared" ref="H26:AA26" si="4">AVERAGE(E25:H25)*0.98</f>
        <v>107.83674999999999</v>
      </c>
      <c r="I26" s="33">
        <f t="shared" si="4"/>
        <v>107.88085</v>
      </c>
      <c r="J26" s="33">
        <f t="shared" si="4"/>
        <v>107.92984999999999</v>
      </c>
      <c r="K26" s="33">
        <f t="shared" si="4"/>
        <v>107.92494999999998</v>
      </c>
      <c r="L26" s="33">
        <f t="shared" si="4"/>
        <v>107.84654999999998</v>
      </c>
      <c r="M26" s="33">
        <f t="shared" si="4"/>
        <v>107.86125</v>
      </c>
      <c r="N26" s="33">
        <f t="shared" si="4"/>
        <v>107.8</v>
      </c>
      <c r="O26" s="33">
        <f t="shared" si="4"/>
        <v>107.72159999999998</v>
      </c>
      <c r="P26" s="36">
        <f t="shared" si="4"/>
        <v>107.86125</v>
      </c>
      <c r="Q26" s="36">
        <f t="shared" si="4"/>
        <v>107.92984999999999</v>
      </c>
      <c r="R26" s="36">
        <f t="shared" si="4"/>
        <v>108.0891</v>
      </c>
      <c r="S26" s="36">
        <f t="shared" si="4"/>
        <v>108.34635</v>
      </c>
      <c r="T26" s="36">
        <f t="shared" si="4"/>
        <v>108.50315000000001</v>
      </c>
      <c r="U26" s="36">
        <f t="shared" si="4"/>
        <v>108.72855</v>
      </c>
      <c r="V26" s="36">
        <f t="shared" si="4"/>
        <v>109.12545</v>
      </c>
      <c r="W26" s="36">
        <f t="shared" si="4"/>
        <v>109.5689</v>
      </c>
      <c r="X26" s="36">
        <f t="shared" si="4"/>
        <v>109.88740000000001</v>
      </c>
      <c r="Y26" s="36">
        <f t="shared" si="4"/>
        <v>110.53175</v>
      </c>
      <c r="Z26" s="36">
        <f t="shared" si="4"/>
        <v>111.27165000000001</v>
      </c>
      <c r="AA26" s="36">
        <f t="shared" si="4"/>
        <v>111.97234999999999</v>
      </c>
      <c r="AB26" s="34">
        <v>113.42</v>
      </c>
      <c r="AC26" s="34">
        <v>114.6</v>
      </c>
      <c r="AD26" s="34">
        <v>115.54</v>
      </c>
      <c r="AE26" s="34">
        <v>116.52</v>
      </c>
      <c r="AF26" s="34">
        <v>117.02</v>
      </c>
      <c r="AG26" s="34">
        <v>117.58</v>
      </c>
      <c r="AH26" s="34">
        <v>118.39</v>
      </c>
      <c r="AI26" s="34">
        <v>119.39</v>
      </c>
      <c r="AJ26" s="34">
        <v>120.53</v>
      </c>
      <c r="AK26" s="34">
        <v>122.22</v>
      </c>
      <c r="AL26" s="34">
        <v>123.47</v>
      </c>
      <c r="AM26" s="34">
        <v>124.5</v>
      </c>
      <c r="AN26" s="14">
        <v>125.26</v>
      </c>
      <c r="AO26" s="14">
        <v>125</v>
      </c>
      <c r="AP26" s="14">
        <v>125.08</v>
      </c>
      <c r="AQ26" s="14">
        <v>124.79</v>
      </c>
      <c r="AR26" s="14">
        <v>124.63</v>
      </c>
      <c r="AS26" s="14">
        <v>124.69</v>
      </c>
      <c r="AT26" s="14">
        <v>124.79</v>
      </c>
      <c r="AU26" s="14">
        <v>125.31</v>
      </c>
      <c r="AV26" s="14">
        <v>125.35</v>
      </c>
      <c r="AW26" s="14">
        <v>125.65</v>
      </c>
      <c r="AX26" s="14">
        <v>125.73</v>
      </c>
      <c r="AY26" s="14">
        <v>125.91</v>
      </c>
      <c r="AZ26" s="15">
        <v>126.56</v>
      </c>
      <c r="BA26" s="15">
        <v>127.21</v>
      </c>
      <c r="BB26" s="15">
        <v>127.99</v>
      </c>
      <c r="BC26" s="15">
        <v>128.32</v>
      </c>
      <c r="BD26" s="15">
        <v>128.62</v>
      </c>
      <c r="BE26" s="15">
        <v>128.86000000000001</v>
      </c>
      <c r="BF26" s="15">
        <v>129.12</v>
      </c>
      <c r="BG26" s="15">
        <v>129.63</v>
      </c>
      <c r="BH26" s="15">
        <v>129.88</v>
      </c>
      <c r="BI26" s="15">
        <v>130.13</v>
      </c>
      <c r="BJ26" s="15">
        <v>130.22</v>
      </c>
      <c r="BK26" s="6">
        <v>130.41999999999999</v>
      </c>
      <c r="BL26" s="12">
        <v>130.97</v>
      </c>
      <c r="BM26" s="12">
        <v>131.44999999999999</v>
      </c>
      <c r="BN26" s="12">
        <v>131.86000000000001</v>
      </c>
      <c r="BO26" s="12">
        <v>132.19999999999999</v>
      </c>
      <c r="BP26" s="12">
        <v>132.26</v>
      </c>
      <c r="BQ26" s="12">
        <v>132.32</v>
      </c>
      <c r="BR26" s="12">
        <v>132.47</v>
      </c>
      <c r="BS26" s="12">
        <v>132.65</v>
      </c>
      <c r="BT26" s="12">
        <v>132.66</v>
      </c>
      <c r="BU26" s="12">
        <v>132.79</v>
      </c>
      <c r="BV26" s="12">
        <v>132.85</v>
      </c>
      <c r="BW26" s="12">
        <v>132.88999999999999</v>
      </c>
    </row>
    <row r="27" spans="1:75" s="5" customFormat="1" x14ac:dyDescent="0.25">
      <c r="A27" s="8" t="s">
        <v>64</v>
      </c>
      <c r="B27" s="32"/>
      <c r="C27" s="3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>
        <f>AVERAGE(C25:N25)*0.98</f>
        <v>107.73956666666666</v>
      </c>
      <c r="O27" s="25">
        <f>AVERAGE(D25:O25)*0.98</f>
        <v>107.79673333333334</v>
      </c>
      <c r="P27" s="26">
        <f t="shared" ref="P27:BW27" si="5">AVERAGE(E25:P25)*0.98</f>
        <v>107.8481833333333</v>
      </c>
      <c r="Q27" s="26">
        <f t="shared" si="5"/>
        <v>107.89064999999998</v>
      </c>
      <c r="R27" s="26">
        <f t="shared" si="5"/>
        <v>107.93965</v>
      </c>
      <c r="S27" s="26">
        <f t="shared" si="5"/>
        <v>107.99763333333333</v>
      </c>
      <c r="T27" s="26">
        <f t="shared" si="5"/>
        <v>108.07031666666666</v>
      </c>
      <c r="U27" s="26">
        <f t="shared" si="5"/>
        <v>108.17321666666666</v>
      </c>
      <c r="V27" s="26">
        <f t="shared" si="5"/>
        <v>108.33818333333335</v>
      </c>
      <c r="W27" s="26">
        <f t="shared" si="5"/>
        <v>108.54561666666667</v>
      </c>
      <c r="X27" s="26">
        <f t="shared" si="5"/>
        <v>108.75060000000001</v>
      </c>
      <c r="Y27" s="26">
        <f t="shared" si="5"/>
        <v>109.06338333333333</v>
      </c>
      <c r="Z27" s="26">
        <f t="shared" si="5"/>
        <v>109.49540000000002</v>
      </c>
      <c r="AA27" s="26">
        <f t="shared" si="5"/>
        <v>109.96253333333333</v>
      </c>
      <c r="AB27" s="25">
        <f t="shared" si="5"/>
        <v>110.60443333333335</v>
      </c>
      <c r="AC27" s="25">
        <f t="shared" si="5"/>
        <v>111.28635</v>
      </c>
      <c r="AD27" s="25">
        <f t="shared" si="5"/>
        <v>111.97969999999998</v>
      </c>
      <c r="AE27" s="25">
        <f t="shared" si="5"/>
        <v>112.68693333333333</v>
      </c>
      <c r="AF27" s="25">
        <f t="shared" si="5"/>
        <v>113.44316666666666</v>
      </c>
      <c r="AG27" s="25">
        <f t="shared" si="5"/>
        <v>114.23614999999999</v>
      </c>
      <c r="AH27" s="25">
        <f t="shared" si="5"/>
        <v>115.06669999999998</v>
      </c>
      <c r="AI27" s="25">
        <f t="shared" si="5"/>
        <v>115.96013333333332</v>
      </c>
      <c r="AJ27" s="25">
        <f t="shared" si="5"/>
        <v>116.99158333333332</v>
      </c>
      <c r="AK27" s="25">
        <f t="shared" si="5"/>
        <v>118.13328333333335</v>
      </c>
      <c r="AL27" s="25">
        <f t="shared" si="5"/>
        <v>119.13288333333334</v>
      </c>
      <c r="AM27" s="25">
        <f t="shared" si="5"/>
        <v>120.1365666666667</v>
      </c>
      <c r="AN27" s="23">
        <f t="shared" si="5"/>
        <v>120.93608333333334</v>
      </c>
      <c r="AO27" s="23">
        <f t="shared" si="5"/>
        <v>121.59921666666666</v>
      </c>
      <c r="AP27" s="23">
        <f t="shared" si="5"/>
        <v>122.3138</v>
      </c>
      <c r="AQ27" s="23">
        <f t="shared" si="5"/>
        <v>122.89444999999998</v>
      </c>
      <c r="AR27" s="23">
        <f t="shared" si="5"/>
        <v>123.47428333333332</v>
      </c>
      <c r="AS27" s="23">
        <f t="shared" si="5"/>
        <v>123.96999999999998</v>
      </c>
      <c r="AT27" s="23">
        <f t="shared" si="5"/>
        <v>124.44938333333333</v>
      </c>
      <c r="AU27" s="23">
        <f t="shared" si="5"/>
        <v>124.86914999999998</v>
      </c>
      <c r="AV27" s="23">
        <f t="shared" si="5"/>
        <v>125.08148333333332</v>
      </c>
      <c r="AW27" s="23">
        <f t="shared" si="5"/>
        <v>125.11251666666666</v>
      </c>
      <c r="AX27" s="23">
        <f t="shared" si="5"/>
        <v>125.20316666666666</v>
      </c>
      <c r="AY27" s="23">
        <f t="shared" si="5"/>
        <v>125.33709999999999</v>
      </c>
      <c r="AZ27" s="23">
        <f t="shared" si="5"/>
        <v>125.51595000000002</v>
      </c>
      <c r="BA27" s="23">
        <f t="shared" si="5"/>
        <v>125.84996666666666</v>
      </c>
      <c r="BB27" s="23">
        <f t="shared" si="5"/>
        <v>126.17255</v>
      </c>
      <c r="BC27" s="23">
        <f t="shared" si="5"/>
        <v>126.51146666666666</v>
      </c>
      <c r="BD27" s="23">
        <f t="shared" si="5"/>
        <v>126.84385</v>
      </c>
      <c r="BE27" s="23">
        <f t="shared" si="5"/>
        <v>127.23830000000001</v>
      </c>
      <c r="BF27" s="23">
        <f t="shared" si="5"/>
        <v>127.6156</v>
      </c>
      <c r="BG27" s="23">
        <f t="shared" si="5"/>
        <v>127.95206666666667</v>
      </c>
      <c r="BH27" s="23">
        <f t="shared" si="5"/>
        <v>128.35141666666667</v>
      </c>
      <c r="BI27" s="23">
        <f t="shared" si="5"/>
        <v>128.73198333333335</v>
      </c>
      <c r="BJ27" s="23">
        <f t="shared" si="5"/>
        <v>129.11336666666671</v>
      </c>
      <c r="BK27" s="23">
        <f t="shared" si="5"/>
        <v>129.45636666666667</v>
      </c>
      <c r="BL27" s="23">
        <f t="shared" si="5"/>
        <v>129.83121666666665</v>
      </c>
      <c r="BM27" s="23">
        <f t="shared" si="5"/>
        <v>130.15379999999999</v>
      </c>
      <c r="BN27" s="23">
        <f t="shared" si="5"/>
        <v>130.41186666666667</v>
      </c>
      <c r="BO27" s="23">
        <f t="shared" si="5"/>
        <v>130.75241666666665</v>
      </c>
      <c r="BP27" s="23">
        <f t="shared" si="5"/>
        <v>131.04641666666669</v>
      </c>
      <c r="BQ27" s="23">
        <f t="shared" si="5"/>
        <v>131.30774999999997</v>
      </c>
      <c r="BR27" s="23">
        <f t="shared" si="5"/>
        <v>131.52661666666668</v>
      </c>
      <c r="BS27" s="23">
        <f t="shared" si="5"/>
        <v>131.75691666666668</v>
      </c>
      <c r="BT27" s="23">
        <f t="shared" si="5"/>
        <v>131.97496666666666</v>
      </c>
      <c r="BU27" s="23">
        <f t="shared" si="5"/>
        <v>132.19465</v>
      </c>
      <c r="BV27" s="23">
        <f t="shared" si="5"/>
        <v>132.40044999999998</v>
      </c>
      <c r="BW27" s="23">
        <f t="shared" si="5"/>
        <v>132.58011666666667</v>
      </c>
    </row>
    <row r="28" spans="1:75" x14ac:dyDescent="0.25">
      <c r="B28" s="62"/>
      <c r="C28" s="62"/>
      <c r="D28" s="62"/>
      <c r="E28" s="62"/>
    </row>
    <row r="29" spans="1:75" s="16" customFormat="1" x14ac:dyDescent="0.25">
      <c r="A29" s="13" t="s">
        <v>93</v>
      </c>
      <c r="B29" s="35"/>
      <c r="C29" s="35"/>
      <c r="D29" s="33"/>
      <c r="E29" s="33"/>
      <c r="F29" s="33"/>
      <c r="G29" s="33"/>
      <c r="H29" s="33"/>
      <c r="I29" s="33"/>
      <c r="J29" s="33"/>
      <c r="K29" s="90" t="s">
        <v>94</v>
      </c>
      <c r="L29" s="33"/>
      <c r="M29" s="33"/>
      <c r="N29" s="33"/>
      <c r="O29" s="87"/>
      <c r="P29" s="87">
        <f>B2</f>
        <v>2818</v>
      </c>
      <c r="Q29" s="87">
        <f>P29</f>
        <v>2818</v>
      </c>
      <c r="R29" s="87">
        <f t="shared" ref="R29:X30" si="6">Q29</f>
        <v>2818</v>
      </c>
      <c r="S29" s="87">
        <f t="shared" si="6"/>
        <v>2818</v>
      </c>
      <c r="T29" s="87">
        <f t="shared" si="6"/>
        <v>2818</v>
      </c>
      <c r="U29" s="87">
        <f t="shared" si="6"/>
        <v>2818</v>
      </c>
      <c r="V29" s="87">
        <f t="shared" si="6"/>
        <v>2818</v>
      </c>
      <c r="W29" s="87">
        <f t="shared" si="6"/>
        <v>2818</v>
      </c>
      <c r="X29" s="87">
        <f t="shared" si="6"/>
        <v>2818</v>
      </c>
      <c r="Y29" s="86">
        <f>X29*1.02</f>
        <v>2874.36</v>
      </c>
      <c r="Z29" s="87">
        <f>Y29</f>
        <v>2874.36</v>
      </c>
      <c r="AA29" s="87">
        <f t="shared" ref="AA29:AB30" si="7">Z29</f>
        <v>2874.36</v>
      </c>
      <c r="AB29" s="87">
        <f t="shared" si="7"/>
        <v>2874.36</v>
      </c>
      <c r="AC29" s="86">
        <f>AB29*1.02</f>
        <v>2931.8472000000002</v>
      </c>
      <c r="AD29" s="87">
        <f>AC29</f>
        <v>2931.8472000000002</v>
      </c>
      <c r="AE29" s="86">
        <f>AD29*1.02</f>
        <v>2990.484144</v>
      </c>
      <c r="AF29" s="87">
        <f>AE29</f>
        <v>2990.484144</v>
      </c>
      <c r="AG29" s="86">
        <f>AF29*1.02</f>
        <v>3050.2938268799999</v>
      </c>
      <c r="AH29" s="87">
        <f>AG29</f>
        <v>3050.2938268799999</v>
      </c>
      <c r="AI29" s="87">
        <f>AH29</f>
        <v>3050.2938268799999</v>
      </c>
      <c r="AJ29" s="86">
        <f>AI29*1.02</f>
        <v>3111.2997034176001</v>
      </c>
      <c r="AK29" s="87">
        <f>AJ29</f>
        <v>3111.2997034176001</v>
      </c>
      <c r="AL29" s="87">
        <f t="shared" ref="AL29:BW30" si="8">AK29</f>
        <v>3111.2997034176001</v>
      </c>
      <c r="AM29" s="86">
        <f>AL29*1.02</f>
        <v>3173.5256974859522</v>
      </c>
      <c r="AN29" s="86">
        <f>AM29*1.02</f>
        <v>3236.9962114356713</v>
      </c>
      <c r="AO29" s="87">
        <f t="shared" si="8"/>
        <v>3236.9962114356713</v>
      </c>
      <c r="AP29" s="87">
        <f t="shared" si="8"/>
        <v>3236.9962114356713</v>
      </c>
      <c r="AQ29" s="87">
        <f t="shared" si="8"/>
        <v>3236.9962114356713</v>
      </c>
      <c r="AR29" s="87">
        <f t="shared" si="8"/>
        <v>3236.9962114356713</v>
      </c>
      <c r="AS29" s="87">
        <f t="shared" si="8"/>
        <v>3236.9962114356713</v>
      </c>
      <c r="AT29" s="87">
        <f t="shared" si="8"/>
        <v>3236.9962114356713</v>
      </c>
      <c r="AU29" s="87">
        <f t="shared" si="8"/>
        <v>3236.9962114356713</v>
      </c>
      <c r="AV29" s="87">
        <f t="shared" si="8"/>
        <v>3236.9962114356713</v>
      </c>
      <c r="AW29" s="87">
        <f t="shared" si="8"/>
        <v>3236.9962114356713</v>
      </c>
      <c r="AX29" s="87">
        <f t="shared" si="8"/>
        <v>3236.9962114356713</v>
      </c>
      <c r="AY29" s="86">
        <f>AX29*1.02</f>
        <v>3301.7361356643846</v>
      </c>
      <c r="AZ29" s="87">
        <f t="shared" si="8"/>
        <v>3301.7361356643846</v>
      </c>
      <c r="BA29" s="87">
        <f t="shared" si="8"/>
        <v>3301.7361356643846</v>
      </c>
      <c r="BB29" s="87">
        <f t="shared" si="8"/>
        <v>3301.7361356643846</v>
      </c>
      <c r="BC29" s="87">
        <f t="shared" si="8"/>
        <v>3301.7361356643846</v>
      </c>
      <c r="BD29" s="87">
        <f t="shared" si="8"/>
        <v>3301.7361356643846</v>
      </c>
      <c r="BE29" s="86">
        <f>BD29*1.02</f>
        <v>3367.7708583776725</v>
      </c>
      <c r="BF29" s="87">
        <f t="shared" si="8"/>
        <v>3367.7708583776725</v>
      </c>
      <c r="BG29" s="87">
        <f t="shared" si="8"/>
        <v>3367.7708583776725</v>
      </c>
      <c r="BH29" s="87">
        <f t="shared" si="8"/>
        <v>3367.7708583776725</v>
      </c>
      <c r="BI29" s="87">
        <f t="shared" si="8"/>
        <v>3367.7708583776725</v>
      </c>
      <c r="BJ29" s="87">
        <f t="shared" si="8"/>
        <v>3367.7708583776725</v>
      </c>
      <c r="BK29" s="87">
        <f t="shared" si="8"/>
        <v>3367.7708583776725</v>
      </c>
      <c r="BL29" s="87">
        <f t="shared" si="8"/>
        <v>3367.7708583776725</v>
      </c>
      <c r="BM29" s="87">
        <f t="shared" si="8"/>
        <v>3367.7708583776725</v>
      </c>
      <c r="BN29" s="87">
        <f t="shared" si="8"/>
        <v>3367.7708583776725</v>
      </c>
      <c r="BO29" s="87">
        <f t="shared" si="8"/>
        <v>3367.7708583776725</v>
      </c>
      <c r="BP29" s="86">
        <f>BO29*1.02</f>
        <v>3435.1262755452262</v>
      </c>
      <c r="BQ29" s="87">
        <f t="shared" si="8"/>
        <v>3435.1262755452262</v>
      </c>
      <c r="BR29" s="87">
        <f t="shared" si="8"/>
        <v>3435.1262755452262</v>
      </c>
      <c r="BS29" s="87">
        <f t="shared" si="8"/>
        <v>3435.1262755452262</v>
      </c>
      <c r="BT29" s="87">
        <f t="shared" si="8"/>
        <v>3435.1262755452262</v>
      </c>
      <c r="BU29" s="87">
        <f t="shared" si="8"/>
        <v>3435.1262755452262</v>
      </c>
      <c r="BV29" s="87">
        <f t="shared" si="8"/>
        <v>3435.1262755452262</v>
      </c>
      <c r="BW29" s="87">
        <f t="shared" si="8"/>
        <v>3435.1262755452262</v>
      </c>
    </row>
    <row r="30" spans="1:75" s="16" customFormat="1" x14ac:dyDescent="0.25">
      <c r="A30" s="13" t="s">
        <v>95</v>
      </c>
      <c r="B30" s="35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87"/>
      <c r="P30" s="87">
        <f>P29</f>
        <v>2818</v>
      </c>
      <c r="Q30" s="87">
        <f>P30</f>
        <v>2818</v>
      </c>
      <c r="R30" s="87">
        <f t="shared" si="6"/>
        <v>2818</v>
      </c>
      <c r="S30" s="87">
        <f t="shared" si="6"/>
        <v>2818</v>
      </c>
      <c r="T30" s="87">
        <f t="shared" si="6"/>
        <v>2818</v>
      </c>
      <c r="U30" s="87">
        <f t="shared" si="6"/>
        <v>2818</v>
      </c>
      <c r="V30" s="87">
        <f t="shared" si="6"/>
        <v>2818</v>
      </c>
      <c r="W30" s="87">
        <f t="shared" si="6"/>
        <v>2818</v>
      </c>
      <c r="X30" s="87">
        <f t="shared" si="6"/>
        <v>2818</v>
      </c>
      <c r="Y30" s="87">
        <f t="shared" ref="Y30:Z30" si="9">X30</f>
        <v>2818</v>
      </c>
      <c r="Z30" s="87">
        <f t="shared" si="9"/>
        <v>2818</v>
      </c>
      <c r="AA30" s="86">
        <f>Z30*1.02</f>
        <v>2874.36</v>
      </c>
      <c r="AB30" s="87">
        <f t="shared" si="7"/>
        <v>2874.36</v>
      </c>
      <c r="AC30" s="87">
        <f t="shared" ref="AC30:AK30" si="10">AB30</f>
        <v>2874.36</v>
      </c>
      <c r="AD30" s="87">
        <f t="shared" si="10"/>
        <v>2874.36</v>
      </c>
      <c r="AE30" s="87">
        <f t="shared" si="10"/>
        <v>2874.36</v>
      </c>
      <c r="AF30" s="86">
        <f>AE30*1.02</f>
        <v>2931.8472000000002</v>
      </c>
      <c r="AG30" s="87">
        <f t="shared" si="10"/>
        <v>2931.8472000000002</v>
      </c>
      <c r="AH30" s="87">
        <f t="shared" si="10"/>
        <v>2931.8472000000002</v>
      </c>
      <c r="AI30" s="86">
        <f>AH30*1.02</f>
        <v>2990.484144</v>
      </c>
      <c r="AJ30" s="87">
        <f t="shared" si="10"/>
        <v>2990.484144</v>
      </c>
      <c r="AK30" s="87">
        <f t="shared" si="10"/>
        <v>2990.484144</v>
      </c>
      <c r="AL30" s="86">
        <f>AK30*1.02</f>
        <v>3050.2938268799999</v>
      </c>
      <c r="AM30" s="87">
        <f t="shared" ref="AM30" si="11">AL30</f>
        <v>3050.2938268799999</v>
      </c>
      <c r="AN30" s="86">
        <f>AM30*1.02</f>
        <v>3111.2997034176001</v>
      </c>
      <c r="AO30" s="87">
        <f t="shared" si="8"/>
        <v>3111.2997034176001</v>
      </c>
      <c r="AP30" s="86">
        <f>AO30*1.02</f>
        <v>3173.5256974859522</v>
      </c>
      <c r="AQ30" s="87">
        <f t="shared" si="8"/>
        <v>3173.5256974859522</v>
      </c>
      <c r="AR30" s="87">
        <f t="shared" si="8"/>
        <v>3173.5256974859522</v>
      </c>
      <c r="AS30" s="87">
        <f t="shared" si="8"/>
        <v>3173.5256974859522</v>
      </c>
      <c r="AT30" s="86">
        <f>AS30*1.02</f>
        <v>3236.9962114356713</v>
      </c>
      <c r="AU30" s="87">
        <f t="shared" si="8"/>
        <v>3236.9962114356713</v>
      </c>
      <c r="AV30" s="87">
        <f t="shared" si="8"/>
        <v>3236.9962114356713</v>
      </c>
      <c r="AW30" s="87">
        <f t="shared" si="8"/>
        <v>3236.9962114356713</v>
      </c>
      <c r="AX30" s="87">
        <f t="shared" si="8"/>
        <v>3236.9962114356713</v>
      </c>
      <c r="AY30" s="87">
        <f t="shared" ref="AY30" si="12">AX30</f>
        <v>3236.9962114356713</v>
      </c>
      <c r="AZ30" s="87">
        <f t="shared" si="8"/>
        <v>3236.9962114356713</v>
      </c>
      <c r="BA30" s="87">
        <f t="shared" si="8"/>
        <v>3236.9962114356713</v>
      </c>
      <c r="BB30" s="87">
        <f t="shared" si="8"/>
        <v>3236.9962114356713</v>
      </c>
      <c r="BC30" s="86">
        <f>BB30*1.02</f>
        <v>3301.7361356643846</v>
      </c>
      <c r="BD30" s="87">
        <f t="shared" si="8"/>
        <v>3301.7361356643846</v>
      </c>
      <c r="BE30" s="87">
        <f t="shared" ref="BE30" si="13">BD30</f>
        <v>3301.7361356643846</v>
      </c>
      <c r="BF30" s="87">
        <f t="shared" si="8"/>
        <v>3301.7361356643846</v>
      </c>
      <c r="BG30" s="87">
        <f t="shared" si="8"/>
        <v>3301.7361356643846</v>
      </c>
      <c r="BH30" s="87">
        <f t="shared" si="8"/>
        <v>3301.7361356643846</v>
      </c>
      <c r="BI30" s="87">
        <f t="shared" si="8"/>
        <v>3301.7361356643846</v>
      </c>
      <c r="BJ30" s="86">
        <f>BI30*1.02</f>
        <v>3367.7708583776725</v>
      </c>
      <c r="BK30" s="87">
        <f t="shared" si="8"/>
        <v>3367.7708583776725</v>
      </c>
      <c r="BL30" s="87">
        <f t="shared" si="8"/>
        <v>3367.7708583776725</v>
      </c>
      <c r="BM30" s="87">
        <f t="shared" si="8"/>
        <v>3367.7708583776725</v>
      </c>
      <c r="BN30" s="87">
        <f t="shared" si="8"/>
        <v>3367.7708583776725</v>
      </c>
      <c r="BO30" s="87">
        <f t="shared" si="8"/>
        <v>3367.7708583776725</v>
      </c>
      <c r="BP30" s="87">
        <f t="shared" ref="BP30" si="14">BO30</f>
        <v>3367.7708583776725</v>
      </c>
      <c r="BQ30" s="87">
        <f t="shared" si="8"/>
        <v>3367.7708583776725</v>
      </c>
      <c r="BR30" s="86">
        <f>BQ30*1.02</f>
        <v>3435.1262755452262</v>
      </c>
      <c r="BS30" s="87">
        <f t="shared" si="8"/>
        <v>3435.1262755452262</v>
      </c>
      <c r="BT30" s="87">
        <f t="shared" si="8"/>
        <v>3435.1262755452262</v>
      </c>
      <c r="BU30" s="87">
        <f t="shared" si="8"/>
        <v>3435.1262755452262</v>
      </c>
      <c r="BV30" s="87">
        <f t="shared" si="8"/>
        <v>3435.1262755452262</v>
      </c>
      <c r="BW30" s="87">
        <f t="shared" si="8"/>
        <v>3435.1262755452262</v>
      </c>
    </row>
    <row r="31" spans="1:75" x14ac:dyDescent="0.25">
      <c r="B31" s="62"/>
      <c r="C31" s="62"/>
      <c r="D31" s="62"/>
      <c r="E31" s="62"/>
    </row>
    <row r="32" spans="1:75" x14ac:dyDescent="0.25">
      <c r="A32" s="61" t="s">
        <v>96</v>
      </c>
      <c r="B32" t="s">
        <v>97</v>
      </c>
      <c r="C32" t="s">
        <v>98</v>
      </c>
      <c r="D32" s="1" t="s">
        <v>99</v>
      </c>
      <c r="E32" s="1" t="s">
        <v>100</v>
      </c>
      <c r="AD32" s="62"/>
      <c r="AJ32" s="62"/>
    </row>
    <row r="33" spans="1:36" x14ac:dyDescent="0.25">
      <c r="A33" t="s">
        <v>101</v>
      </c>
      <c r="B33" s="62">
        <v>43891</v>
      </c>
      <c r="C33" s="62"/>
      <c r="F33" s="1" t="s">
        <v>102</v>
      </c>
      <c r="G33" s="1" t="s">
        <v>103</v>
      </c>
      <c r="H33" s="1" t="s">
        <v>104</v>
      </c>
      <c r="AD33" s="62"/>
      <c r="AJ33" s="62"/>
    </row>
    <row r="34" spans="1:36" x14ac:dyDescent="0.25">
      <c r="A34" t="s">
        <v>105</v>
      </c>
      <c r="B34" s="62">
        <v>44409</v>
      </c>
      <c r="C34" s="62">
        <v>44470</v>
      </c>
      <c r="D34" s="62">
        <v>44470</v>
      </c>
      <c r="E34" s="62">
        <v>44531</v>
      </c>
      <c r="F34">
        <f t="shared" ref="F34:F43" si="15">E34-C34</f>
        <v>61</v>
      </c>
      <c r="G34">
        <f t="shared" ref="G34:G43" si="16">ROUND(F34*5/7,0)</f>
        <v>44</v>
      </c>
      <c r="H34" s="88">
        <f>(E34-C34)/30</f>
        <v>2.0333333333333332</v>
      </c>
      <c r="AD34" s="62"/>
      <c r="AJ34" s="62"/>
    </row>
    <row r="35" spans="1:36" x14ac:dyDescent="0.25">
      <c r="A35" t="s">
        <v>106</v>
      </c>
      <c r="B35" s="62">
        <v>44531</v>
      </c>
      <c r="C35" s="62">
        <v>44593</v>
      </c>
      <c r="D35" s="62">
        <v>44621</v>
      </c>
      <c r="E35" s="62">
        <v>44682</v>
      </c>
      <c r="F35">
        <f t="shared" si="15"/>
        <v>89</v>
      </c>
      <c r="G35">
        <f t="shared" si="16"/>
        <v>64</v>
      </c>
      <c r="H35" s="88">
        <f t="shared" ref="H35:H43" si="17">(E35-C35)/30</f>
        <v>2.9666666666666668</v>
      </c>
      <c r="AD35" s="62"/>
      <c r="AJ35" s="62"/>
    </row>
    <row r="36" spans="1:36" x14ac:dyDescent="0.25">
      <c r="A36" t="s">
        <v>107</v>
      </c>
      <c r="B36" s="62">
        <v>44593</v>
      </c>
      <c r="C36" s="62">
        <v>44652</v>
      </c>
      <c r="D36" s="62">
        <v>44713</v>
      </c>
      <c r="E36" s="62">
        <v>44774</v>
      </c>
      <c r="F36">
        <f t="shared" si="15"/>
        <v>122</v>
      </c>
      <c r="G36">
        <f t="shared" si="16"/>
        <v>87</v>
      </c>
      <c r="H36" s="88">
        <f t="shared" si="17"/>
        <v>4.0666666666666664</v>
      </c>
      <c r="AD36" s="62"/>
      <c r="AJ36" s="62"/>
    </row>
    <row r="37" spans="1:36" x14ac:dyDescent="0.25">
      <c r="A37" t="s">
        <v>108</v>
      </c>
      <c r="B37" s="62">
        <v>44652</v>
      </c>
      <c r="C37" s="62">
        <v>44713</v>
      </c>
      <c r="D37" s="62">
        <v>44805</v>
      </c>
      <c r="E37" s="62">
        <v>44866</v>
      </c>
      <c r="F37">
        <f t="shared" si="15"/>
        <v>153</v>
      </c>
      <c r="G37">
        <f t="shared" si="16"/>
        <v>109</v>
      </c>
      <c r="H37" s="88">
        <f t="shared" si="17"/>
        <v>5.0999999999999996</v>
      </c>
      <c r="AD37" s="62"/>
      <c r="AJ37" s="62"/>
    </row>
    <row r="38" spans="1:36" x14ac:dyDescent="0.25">
      <c r="A38" t="s">
        <v>109</v>
      </c>
      <c r="B38" s="62">
        <v>44774</v>
      </c>
      <c r="C38" s="62">
        <v>44805</v>
      </c>
      <c r="D38" s="62">
        <v>44866</v>
      </c>
      <c r="E38" s="62">
        <v>44927</v>
      </c>
      <c r="F38">
        <f t="shared" si="15"/>
        <v>122</v>
      </c>
      <c r="G38">
        <f t="shared" si="16"/>
        <v>87</v>
      </c>
      <c r="H38" s="88">
        <f t="shared" si="17"/>
        <v>4.0666666666666664</v>
      </c>
      <c r="AD38" s="62"/>
      <c r="AJ38" s="62"/>
    </row>
    <row r="39" spans="1:36" x14ac:dyDescent="0.25">
      <c r="A39" t="s">
        <v>110</v>
      </c>
      <c r="B39" s="62">
        <v>44835</v>
      </c>
      <c r="C39" s="62">
        <v>44896</v>
      </c>
      <c r="D39" s="62">
        <v>44927</v>
      </c>
      <c r="E39" s="62">
        <v>44986</v>
      </c>
      <c r="F39">
        <f t="shared" si="15"/>
        <v>90</v>
      </c>
      <c r="G39">
        <f t="shared" si="16"/>
        <v>64</v>
      </c>
      <c r="H39" s="88">
        <f t="shared" si="17"/>
        <v>3</v>
      </c>
      <c r="AD39" s="62"/>
      <c r="AJ39" s="62"/>
    </row>
    <row r="40" spans="1:36" x14ac:dyDescent="0.25">
      <c r="A40" t="s">
        <v>111</v>
      </c>
      <c r="B40" s="62">
        <v>44866</v>
      </c>
      <c r="C40" s="62">
        <v>44927</v>
      </c>
      <c r="D40" s="62">
        <v>45047</v>
      </c>
      <c r="E40" s="62">
        <v>45108</v>
      </c>
      <c r="F40">
        <f t="shared" si="15"/>
        <v>181</v>
      </c>
      <c r="G40">
        <f t="shared" si="16"/>
        <v>129</v>
      </c>
      <c r="H40" s="88">
        <f t="shared" si="17"/>
        <v>6.0333333333333332</v>
      </c>
      <c r="AD40" s="62"/>
    </row>
    <row r="41" spans="1:36" x14ac:dyDescent="0.25">
      <c r="A41" t="s">
        <v>112</v>
      </c>
      <c r="B41" s="62">
        <v>45231</v>
      </c>
      <c r="C41" s="62">
        <v>45261</v>
      </c>
      <c r="D41" s="62">
        <v>45323</v>
      </c>
      <c r="E41" s="62">
        <v>45383</v>
      </c>
      <c r="F41">
        <f t="shared" si="15"/>
        <v>122</v>
      </c>
      <c r="G41">
        <f t="shared" si="16"/>
        <v>87</v>
      </c>
      <c r="H41" s="88">
        <f t="shared" si="17"/>
        <v>4.0666666666666664</v>
      </c>
      <c r="AD41" s="62"/>
    </row>
    <row r="42" spans="1:36" x14ac:dyDescent="0.25">
      <c r="A42" t="s">
        <v>113</v>
      </c>
      <c r="B42" s="62">
        <v>45383</v>
      </c>
      <c r="C42" s="62">
        <v>45444</v>
      </c>
      <c r="D42" s="62">
        <v>45536</v>
      </c>
      <c r="E42" s="62">
        <v>45597</v>
      </c>
      <c r="F42">
        <f t="shared" si="15"/>
        <v>153</v>
      </c>
      <c r="G42">
        <f t="shared" si="16"/>
        <v>109</v>
      </c>
      <c r="H42" s="88">
        <f t="shared" si="17"/>
        <v>5.0999999999999996</v>
      </c>
    </row>
    <row r="43" spans="1:36" x14ac:dyDescent="0.25">
      <c r="A43" t="s">
        <v>114</v>
      </c>
      <c r="B43" s="62">
        <v>45658</v>
      </c>
      <c r="C43" s="62">
        <v>45717</v>
      </c>
      <c r="D43" s="62">
        <v>45778</v>
      </c>
      <c r="E43" s="62">
        <v>45839</v>
      </c>
      <c r="F43">
        <f t="shared" si="15"/>
        <v>122</v>
      </c>
      <c r="G43">
        <f t="shared" si="16"/>
        <v>87</v>
      </c>
      <c r="H43" s="88">
        <f t="shared" si="17"/>
        <v>4.0666666666666664</v>
      </c>
    </row>
    <row r="44" spans="1:36" x14ac:dyDescent="0.25">
      <c r="A44">
        <f>A43*1.02</f>
        <v>133.2834</v>
      </c>
      <c r="B44" s="62"/>
      <c r="H44" s="89">
        <f>AVERAGE(H34:H43)</f>
        <v>4.05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D000-AA90-409C-98FF-32FF51E0B69F}">
  <dimension ref="A1:BW26"/>
  <sheetViews>
    <sheetView showGridLines="0" workbookViewId="0">
      <selection activeCell="C11" sqref="C11:G11"/>
    </sheetView>
  </sheetViews>
  <sheetFormatPr baseColWidth="10" defaultColWidth="11.44140625" defaultRowHeight="13.2" x14ac:dyDescent="0.25"/>
  <cols>
    <col min="1" max="1" width="41.44140625" customWidth="1"/>
    <col min="2" max="2" width="15.33203125" customWidth="1"/>
    <col min="3" max="3" width="13.88671875" customWidth="1"/>
    <col min="4" max="4" width="9.109375"/>
    <col min="5" max="6" width="12.5546875" bestFit="1" customWidth="1"/>
    <col min="7" max="7" width="16.109375" customWidth="1"/>
  </cols>
  <sheetData>
    <row r="1" spans="1:63" x14ac:dyDescent="0.25">
      <c r="A1" s="37" t="s">
        <v>115</v>
      </c>
      <c r="B1" s="38"/>
      <c r="C1" s="39"/>
      <c r="D1" s="39"/>
      <c r="E1" s="39"/>
      <c r="F1" s="39"/>
      <c r="G1" s="40"/>
    </row>
    <row r="2" spans="1:6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27"/>
      <c r="I2" s="27"/>
      <c r="J2" s="27"/>
      <c r="K2" s="27"/>
      <c r="L2" s="27"/>
      <c r="M2" s="27"/>
    </row>
    <row r="3" spans="1:63" x14ac:dyDescent="0.25">
      <c r="A3" s="43"/>
      <c r="B3" s="27"/>
      <c r="C3" s="27"/>
      <c r="D3" s="27"/>
      <c r="E3" s="27"/>
      <c r="F3" s="27"/>
      <c r="G3" s="42"/>
      <c r="H3" s="27"/>
      <c r="I3" s="27"/>
      <c r="J3" s="27"/>
      <c r="K3" s="27"/>
      <c r="L3" s="27"/>
      <c r="M3" s="27"/>
    </row>
    <row r="4" spans="1:63" x14ac:dyDescent="0.25">
      <c r="A4" s="43"/>
      <c r="B4" s="44">
        <v>2021</v>
      </c>
      <c r="C4" s="45">
        <v>2022</v>
      </c>
      <c r="D4" s="45">
        <v>2023</v>
      </c>
      <c r="E4" s="45">
        <v>2024</v>
      </c>
      <c r="F4" s="45">
        <v>2025</v>
      </c>
      <c r="G4" s="56" t="s">
        <v>44</v>
      </c>
      <c r="H4" s="27"/>
      <c r="I4" s="27"/>
      <c r="J4" s="27"/>
      <c r="K4" s="27"/>
      <c r="L4" s="27"/>
      <c r="M4" s="27"/>
    </row>
    <row r="5" spans="1:63" x14ac:dyDescent="0.25">
      <c r="A5" s="43" t="s">
        <v>46</v>
      </c>
      <c r="B5" s="46"/>
      <c r="C5" s="46">
        <f>(AVERAGE(AB20:AM20)/AVERAGE(P20:AA20))-1</f>
        <v>9.5975117287249612E-2</v>
      </c>
      <c r="D5" s="46" cm="1">
        <f t="array" ref="D5">AVERAGE(AN20:AY20/AVERAGE(AB20:AM20))-1</f>
        <v>4.0490107761394389E-2</v>
      </c>
      <c r="E5" s="46">
        <f>(AVERAGE(AZ20:BK20)/AVERAGE(AN20:AY20))-1</f>
        <v>3.1434913650004059E-2</v>
      </c>
      <c r="F5" s="46">
        <f>(AVERAGE(BL20:BW20)/AVERAGE(AZ20:BK20))-1</f>
        <v>2.2373270726042671E-2</v>
      </c>
      <c r="G5" s="47">
        <v>1.2E-2</v>
      </c>
      <c r="H5" s="27"/>
      <c r="I5" s="27"/>
      <c r="J5" s="27"/>
      <c r="K5" s="27"/>
      <c r="L5" s="27"/>
      <c r="M5" s="27"/>
    </row>
    <row r="6" spans="1:63" x14ac:dyDescent="0.25">
      <c r="A6" s="48" t="s">
        <v>47</v>
      </c>
      <c r="B6" s="46"/>
      <c r="C6" s="46">
        <f>(Z22/N22)-1</f>
        <v>3.2204545454545652E-2</v>
      </c>
      <c r="D6" s="46">
        <f>(AL22/Z22)-1</f>
        <v>0.10962675578190839</v>
      </c>
      <c r="E6" s="46">
        <f>(AX22/AL22)-1</f>
        <v>1.8304041467563037E-2</v>
      </c>
      <c r="F6" s="46">
        <f>(BJ22/AX22)-1</f>
        <v>3.5711445160264033E-2</v>
      </c>
      <c r="G6" s="47">
        <f>(BV22/BJ22)-1</f>
        <v>2.0196590385501478E-2</v>
      </c>
      <c r="H6" s="27"/>
      <c r="I6" s="27"/>
      <c r="J6" s="27"/>
      <c r="K6" s="27"/>
      <c r="L6" s="27"/>
      <c r="M6" s="27"/>
    </row>
    <row r="7" spans="1:63" x14ac:dyDescent="0.25">
      <c r="A7" s="48" t="s">
        <v>49</v>
      </c>
      <c r="B7" s="46"/>
      <c r="C7" s="46">
        <f>(Z23/N23)-1</f>
        <v>1.6297014993253978E-2</v>
      </c>
      <c r="D7" s="46">
        <f>(AL23/Z23)-1</f>
        <v>8.8017243951191704E-2</v>
      </c>
      <c r="E7" s="46">
        <f>(AX23/AL23)-1</f>
        <v>5.0953885807906607E-2</v>
      </c>
      <c r="F7" s="46">
        <f>(BJ23/AX23)-1</f>
        <v>3.1230839475572703E-2</v>
      </c>
      <c r="G7" s="47">
        <f>(BV23/BJ23)-1</f>
        <v>2.5458892585610959E-2</v>
      </c>
      <c r="H7" s="27"/>
      <c r="I7" s="27"/>
      <c r="J7" s="27"/>
      <c r="K7" s="27"/>
      <c r="L7" s="27"/>
      <c r="M7" s="27"/>
    </row>
    <row r="8" spans="1:63" x14ac:dyDescent="0.25">
      <c r="A8" s="48" t="s">
        <v>50</v>
      </c>
      <c r="B8" s="49">
        <f>B2</f>
        <v>2818</v>
      </c>
      <c r="C8" s="50">
        <f t="shared" ref="C8:G9" si="0">B8*(1+C6)</f>
        <v>2908.7524090909096</v>
      </c>
      <c r="D8" s="50">
        <f t="shared" si="0"/>
        <v>3227.6294990723563</v>
      </c>
      <c r="E8" s="50">
        <f t="shared" si="0"/>
        <v>3286.7081632653067</v>
      </c>
      <c r="F8" s="50">
        <f t="shared" si="0"/>
        <v>3404.0812615955479</v>
      </c>
      <c r="G8" s="51">
        <f t="shared" si="0"/>
        <v>3472.8320964749541</v>
      </c>
      <c r="H8" s="27"/>
      <c r="I8" s="27"/>
      <c r="J8" s="27"/>
      <c r="K8" s="27"/>
      <c r="L8" s="27"/>
      <c r="M8" s="27"/>
    </row>
    <row r="9" spans="1:63" x14ac:dyDescent="0.25">
      <c r="A9" s="48" t="s">
        <v>51</v>
      </c>
      <c r="B9" s="49">
        <f>B2</f>
        <v>2818</v>
      </c>
      <c r="C9" s="50">
        <f t="shared" si="0"/>
        <v>2863.9249882509898</v>
      </c>
      <c r="D9" s="50">
        <f t="shared" si="0"/>
        <v>3115.999772599791</v>
      </c>
      <c r="E9" s="50">
        <f t="shared" si="0"/>
        <v>3274.7720691903037</v>
      </c>
      <c r="F9" s="50">
        <f t="shared" si="0"/>
        <v>3377.0459500022753</v>
      </c>
      <c r="G9" s="51">
        <f t="shared" si="0"/>
        <v>3463.0218001000558</v>
      </c>
      <c r="H9" s="27"/>
      <c r="I9" s="27"/>
      <c r="J9" s="27"/>
      <c r="K9" s="27"/>
      <c r="L9" s="27"/>
      <c r="M9" s="27"/>
    </row>
    <row r="10" spans="1:63" x14ac:dyDescent="0.25">
      <c r="A10" s="48" t="s">
        <v>52</v>
      </c>
      <c r="B10" s="54"/>
      <c r="C10" s="57">
        <f t="shared" ref="C10:G10" si="1">C8-C9</f>
        <v>44.827420839919796</v>
      </c>
      <c r="D10" s="57">
        <f t="shared" si="1"/>
        <v>111.62972647256538</v>
      </c>
      <c r="E10" s="57">
        <f t="shared" si="1"/>
        <v>11.936094075002984</v>
      </c>
      <c r="F10" s="57">
        <f t="shared" si="1"/>
        <v>27.035311593272581</v>
      </c>
      <c r="G10" s="58">
        <f t="shared" si="1"/>
        <v>9.8102963748983711</v>
      </c>
    </row>
    <row r="11" spans="1:63" x14ac:dyDescent="0.25">
      <c r="A11" s="52" t="s">
        <v>54</v>
      </c>
      <c r="B11" s="55"/>
      <c r="C11" s="59">
        <f>(C8-C9)*13.92</f>
        <v>623.99769809168356</v>
      </c>
      <c r="D11" s="59">
        <f t="shared" ref="D11:G11" si="2">(D8-D9)*13.92</f>
        <v>1553.88579249811</v>
      </c>
      <c r="E11" s="59">
        <f t="shared" si="2"/>
        <v>166.15042952404153</v>
      </c>
      <c r="F11" s="59">
        <f t="shared" si="2"/>
        <v>376.33153737835431</v>
      </c>
      <c r="G11" s="59">
        <f t="shared" si="2"/>
        <v>136.55932553858531</v>
      </c>
      <c r="H11" s="27"/>
      <c r="I11" s="27"/>
      <c r="J11" s="27"/>
      <c r="K11" s="27"/>
      <c r="L11" s="27"/>
      <c r="M11" s="27"/>
    </row>
    <row r="12" spans="1:63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63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6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6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63" x14ac:dyDescent="0.25">
      <c r="A16" s="28" t="s">
        <v>72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BI16" s="1" t="s">
        <v>57</v>
      </c>
      <c r="BK16" s="1" t="s">
        <v>73</v>
      </c>
    </row>
    <row r="17" spans="1:75" x14ac:dyDescent="0.25">
      <c r="A17" s="27"/>
      <c r="B17" s="20"/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7"/>
      <c r="Q17" s="7"/>
      <c r="R17" s="7"/>
      <c r="S17" s="7"/>
      <c r="T17" s="7"/>
      <c r="U17" s="7"/>
      <c r="V17" s="7"/>
      <c r="W17" s="7"/>
      <c r="X17" s="7"/>
      <c r="Y17" s="7"/>
      <c r="Z17" s="29"/>
      <c r="AA17" s="2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2">
        <v>2023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4">
        <v>2024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x14ac:dyDescent="0.25">
      <c r="A18" s="27" t="s">
        <v>59</v>
      </c>
      <c r="B18" s="20">
        <v>2019</v>
      </c>
      <c r="C18" s="20"/>
      <c r="D18" s="21">
        <v>2020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1">
        <v>2021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21">
        <v>2022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17">
        <v>2025</v>
      </c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</row>
    <row r="19" spans="1:75" s="5" customFormat="1" x14ac:dyDescent="0.25">
      <c r="A19" s="8" t="s">
        <v>60</v>
      </c>
      <c r="B19" s="19">
        <v>11</v>
      </c>
      <c r="C19" s="19">
        <v>12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19">
        <v>8</v>
      </c>
      <c r="L19" s="19">
        <v>9</v>
      </c>
      <c r="M19" s="19">
        <v>10</v>
      </c>
      <c r="N19" s="19">
        <v>11</v>
      </c>
      <c r="O19" s="19">
        <v>12</v>
      </c>
      <c r="P19" s="30">
        <v>1</v>
      </c>
      <c r="Q19" s="30">
        <v>2</v>
      </c>
      <c r="R19" s="30">
        <v>3</v>
      </c>
      <c r="S19" s="30">
        <v>4</v>
      </c>
      <c r="T19" s="30">
        <v>5</v>
      </c>
      <c r="U19" s="30">
        <v>6</v>
      </c>
      <c r="V19" s="30">
        <v>7</v>
      </c>
      <c r="W19" s="30">
        <v>8</v>
      </c>
      <c r="X19" s="30">
        <v>9</v>
      </c>
      <c r="Y19" s="30">
        <v>10</v>
      </c>
      <c r="Z19" s="6">
        <v>11</v>
      </c>
      <c r="AA19" s="6">
        <v>12</v>
      </c>
      <c r="AB19" s="19">
        <v>1</v>
      </c>
      <c r="AC19" s="19">
        <v>2</v>
      </c>
      <c r="AD19" s="19">
        <v>3</v>
      </c>
      <c r="AE19" s="19">
        <v>4</v>
      </c>
      <c r="AF19" s="19">
        <v>5</v>
      </c>
      <c r="AG19" s="19">
        <v>6</v>
      </c>
      <c r="AH19" s="19">
        <v>7</v>
      </c>
      <c r="AI19" s="19">
        <v>8</v>
      </c>
      <c r="AJ19" s="19">
        <v>9</v>
      </c>
      <c r="AK19" s="19">
        <v>10</v>
      </c>
      <c r="AL19" s="19">
        <v>11</v>
      </c>
      <c r="AM19" s="19">
        <v>12</v>
      </c>
      <c r="AN19" s="3">
        <v>1</v>
      </c>
      <c r="AO19" s="3">
        <v>2</v>
      </c>
      <c r="AP19" s="3">
        <v>3</v>
      </c>
      <c r="AQ19" s="3">
        <v>4</v>
      </c>
      <c r="AR19" s="3">
        <v>5</v>
      </c>
      <c r="AS19" s="3">
        <v>6</v>
      </c>
      <c r="AT19" s="3">
        <v>7</v>
      </c>
      <c r="AU19" s="3">
        <v>8</v>
      </c>
      <c r="AV19" s="3">
        <v>9</v>
      </c>
      <c r="AW19" s="3">
        <v>10</v>
      </c>
      <c r="AX19" s="3">
        <v>11</v>
      </c>
      <c r="AY19" s="3">
        <v>12</v>
      </c>
      <c r="AZ19" s="6">
        <v>1</v>
      </c>
      <c r="BA19" s="6">
        <v>2</v>
      </c>
      <c r="BB19" s="6">
        <v>3</v>
      </c>
      <c r="BC19" s="6">
        <v>4</v>
      </c>
      <c r="BD19" s="6">
        <v>5</v>
      </c>
      <c r="BE19" s="6">
        <v>6</v>
      </c>
      <c r="BF19" s="6">
        <v>7</v>
      </c>
      <c r="BG19" s="6">
        <v>8</v>
      </c>
      <c r="BH19" s="6">
        <v>9</v>
      </c>
      <c r="BI19" s="6">
        <v>10</v>
      </c>
      <c r="BJ19" s="6">
        <v>11</v>
      </c>
      <c r="BK19" s="6">
        <v>12</v>
      </c>
      <c r="BL19" s="10">
        <v>1</v>
      </c>
      <c r="BM19" s="10">
        <v>2</v>
      </c>
      <c r="BN19" s="10">
        <v>3</v>
      </c>
      <c r="BO19" s="10">
        <v>4</v>
      </c>
      <c r="BP19" s="10">
        <v>5</v>
      </c>
      <c r="BQ19" s="10">
        <v>6</v>
      </c>
      <c r="BR19" s="10">
        <v>7</v>
      </c>
      <c r="BS19" s="10">
        <v>8</v>
      </c>
      <c r="BT19" s="10">
        <v>9</v>
      </c>
      <c r="BU19" s="10">
        <v>10</v>
      </c>
      <c r="BV19" s="10">
        <v>11</v>
      </c>
      <c r="BW19" s="10">
        <v>12</v>
      </c>
    </row>
    <row r="20" spans="1:75" s="5" customFormat="1" x14ac:dyDescent="0.25">
      <c r="A20" s="13" t="s">
        <v>61</v>
      </c>
      <c r="B20" s="14">
        <v>108.9</v>
      </c>
      <c r="C20" s="14">
        <v>109.04</v>
      </c>
      <c r="D20" s="33">
        <v>109.69</v>
      </c>
      <c r="E20" s="33">
        <v>109.71</v>
      </c>
      <c r="F20" s="33">
        <v>109.53</v>
      </c>
      <c r="G20" s="33">
        <v>109.53</v>
      </c>
      <c r="H20" s="33">
        <v>109.45</v>
      </c>
      <c r="I20" s="33">
        <v>109.52</v>
      </c>
      <c r="J20" s="33">
        <v>109.76</v>
      </c>
      <c r="K20" s="33">
        <v>109.83</v>
      </c>
      <c r="L20" s="33">
        <v>109.42</v>
      </c>
      <c r="M20" s="33">
        <v>109.64</v>
      </c>
      <c r="N20" s="33">
        <v>109.46</v>
      </c>
      <c r="O20" s="33">
        <v>109.49</v>
      </c>
      <c r="P20" s="15">
        <v>109.97</v>
      </c>
      <c r="Q20" s="15">
        <v>110.21</v>
      </c>
      <c r="R20" s="15">
        <v>110.51</v>
      </c>
      <c r="S20" s="15">
        <v>110.88</v>
      </c>
      <c r="T20" s="15">
        <v>111.05</v>
      </c>
      <c r="U20" s="15">
        <v>111.3</v>
      </c>
      <c r="V20" s="15">
        <v>112.25</v>
      </c>
      <c r="W20" s="15">
        <v>112.83</v>
      </c>
      <c r="X20" s="15">
        <v>112.55</v>
      </c>
      <c r="Y20" s="15">
        <v>114.2</v>
      </c>
      <c r="Z20" s="15">
        <v>115.63</v>
      </c>
      <c r="AA20" s="15">
        <v>115.74</v>
      </c>
      <c r="AB20" s="19">
        <v>118.32</v>
      </c>
      <c r="AC20" s="19">
        <v>119.07</v>
      </c>
      <c r="AD20" s="19">
        <v>119.69</v>
      </c>
      <c r="AE20" s="19">
        <v>120.09</v>
      </c>
      <c r="AF20" s="19">
        <v>121.01</v>
      </c>
      <c r="AG20" s="19">
        <v>122.04</v>
      </c>
      <c r="AH20" s="19">
        <v>123.05</v>
      </c>
      <c r="AI20" s="19">
        <v>124.05</v>
      </c>
      <c r="AJ20" s="19">
        <v>125.24</v>
      </c>
      <c r="AK20" s="19">
        <v>128.21</v>
      </c>
      <c r="AL20" s="19">
        <v>127.92</v>
      </c>
      <c r="AM20" s="19">
        <v>127.72</v>
      </c>
      <c r="AN20" s="3">
        <v>127.84</v>
      </c>
      <c r="AO20" s="3">
        <v>126.95</v>
      </c>
      <c r="AP20" s="3">
        <v>127.67</v>
      </c>
      <c r="AQ20" s="3">
        <v>126.82</v>
      </c>
      <c r="AR20" s="3">
        <v>127.3</v>
      </c>
      <c r="AS20" s="3">
        <v>127.11</v>
      </c>
      <c r="AT20" s="3">
        <v>128.13999999999999</v>
      </c>
      <c r="AU20" s="3">
        <v>129.12</v>
      </c>
      <c r="AV20" s="3">
        <v>128.22999999999999</v>
      </c>
      <c r="AW20" s="3">
        <v>128.66999999999999</v>
      </c>
      <c r="AX20" s="3">
        <v>128.88999999999999</v>
      </c>
      <c r="AY20" s="3">
        <v>129.44999999999999</v>
      </c>
      <c r="AZ20" s="6">
        <v>130.08000000000001</v>
      </c>
      <c r="BA20" s="6">
        <v>131.01</v>
      </c>
      <c r="BB20" s="6">
        <v>131.72999999999999</v>
      </c>
      <c r="BC20" s="6">
        <v>131.1</v>
      </c>
      <c r="BD20" s="6">
        <v>131.58000000000001</v>
      </c>
      <c r="BE20" s="6">
        <v>131.87</v>
      </c>
      <c r="BF20" s="6">
        <v>132.81</v>
      </c>
      <c r="BG20" s="6">
        <v>132.81</v>
      </c>
      <c r="BH20" s="6">
        <v>132.15</v>
      </c>
      <c r="BI20" s="6">
        <v>132.79</v>
      </c>
      <c r="BJ20" s="6">
        <v>133.01</v>
      </c>
      <c r="BK20" s="6">
        <v>133.54</v>
      </c>
      <c r="BL20" s="11">
        <v>134.56</v>
      </c>
      <c r="BM20" s="11">
        <v>134.71</v>
      </c>
      <c r="BN20" s="11">
        <v>134.63</v>
      </c>
      <c r="BO20" s="11">
        <v>134.77000000000001</v>
      </c>
      <c r="BP20" s="11">
        <v>134.79</v>
      </c>
      <c r="BQ20" s="11">
        <v>134.82</v>
      </c>
      <c r="BR20" s="11">
        <v>135.19999999999999</v>
      </c>
      <c r="BS20" s="11">
        <v>135.44999999999999</v>
      </c>
      <c r="BT20" s="11">
        <v>134.76</v>
      </c>
      <c r="BU20" s="11">
        <v>135.32</v>
      </c>
      <c r="BV20" s="11">
        <v>135.37</v>
      </c>
      <c r="BW20" s="11">
        <v>135.55000000000001</v>
      </c>
    </row>
    <row r="21" spans="1:75" s="5" customFormat="1" x14ac:dyDescent="0.25">
      <c r="A21" s="8" t="s">
        <v>62</v>
      </c>
      <c r="B21" s="14">
        <v>109</v>
      </c>
      <c r="C21" s="14">
        <v>109.18</v>
      </c>
      <c r="D21" s="33">
        <v>109.72</v>
      </c>
      <c r="E21" s="33">
        <v>109.87</v>
      </c>
      <c r="F21" s="33">
        <v>109.96</v>
      </c>
      <c r="G21" s="33">
        <v>110.22</v>
      </c>
      <c r="H21" s="33">
        <v>110.1</v>
      </c>
      <c r="I21" s="33">
        <v>110.05</v>
      </c>
      <c r="J21" s="33">
        <v>110.16</v>
      </c>
      <c r="K21" s="33">
        <v>110.2</v>
      </c>
      <c r="L21" s="33">
        <v>109.78</v>
      </c>
      <c r="M21" s="33">
        <v>110.11</v>
      </c>
      <c r="N21" s="33">
        <v>109.91</v>
      </c>
      <c r="O21" s="33">
        <v>109.88</v>
      </c>
      <c r="P21" s="15">
        <v>110.35</v>
      </c>
      <c r="Q21" s="15">
        <v>110.39</v>
      </c>
      <c r="R21" s="15">
        <v>110.56</v>
      </c>
      <c r="S21" s="15">
        <v>110.93</v>
      </c>
      <c r="T21" s="15">
        <v>110.99</v>
      </c>
      <c r="U21" s="15">
        <v>111.31</v>
      </c>
      <c r="V21" s="15">
        <v>112.18</v>
      </c>
      <c r="W21" s="15">
        <v>112.74</v>
      </c>
      <c r="X21" s="15">
        <v>112.29</v>
      </c>
      <c r="Y21" s="15">
        <v>113.94</v>
      </c>
      <c r="Z21" s="15">
        <v>115.2</v>
      </c>
      <c r="AA21" s="15">
        <v>115.6</v>
      </c>
      <c r="AB21" s="34">
        <v>118.21</v>
      </c>
      <c r="AC21" s="34">
        <v>118.74</v>
      </c>
      <c r="AD21" s="34">
        <v>119.05</v>
      </c>
      <c r="AE21" s="34">
        <v>119.59</v>
      </c>
      <c r="AF21" s="34">
        <v>120.25</v>
      </c>
      <c r="AG21" s="34">
        <v>121.02</v>
      </c>
      <c r="AH21" s="34">
        <v>122.35</v>
      </c>
      <c r="AI21" s="34">
        <v>123.68</v>
      </c>
      <c r="AJ21" s="34">
        <v>124.92</v>
      </c>
      <c r="AK21" s="34">
        <v>127.92</v>
      </c>
      <c r="AL21" s="34">
        <v>127.44</v>
      </c>
      <c r="AM21" s="34">
        <v>127.89</v>
      </c>
      <c r="AN21" s="3">
        <v>128</v>
      </c>
      <c r="AO21" s="3">
        <v>126.86</v>
      </c>
      <c r="AP21" s="3">
        <v>127.8</v>
      </c>
      <c r="AQ21" s="3">
        <v>126.7</v>
      </c>
      <c r="AR21" s="3">
        <v>127.35</v>
      </c>
      <c r="AS21" s="3">
        <v>127.09</v>
      </c>
      <c r="AT21" s="3">
        <v>128.22</v>
      </c>
      <c r="AU21" s="3">
        <v>128.82</v>
      </c>
      <c r="AV21" s="3">
        <v>127.52</v>
      </c>
      <c r="AW21" s="3">
        <v>128.30000000000001</v>
      </c>
      <c r="AX21" s="3">
        <v>128.55000000000001</v>
      </c>
      <c r="AY21" s="3">
        <v>129.53</v>
      </c>
      <c r="AZ21" s="7">
        <v>130.19</v>
      </c>
      <c r="BA21" s="7">
        <v>130.94999999999999</v>
      </c>
      <c r="BB21" s="7">
        <v>131.75</v>
      </c>
      <c r="BC21" s="7">
        <v>130.85</v>
      </c>
      <c r="BD21" s="7">
        <v>131.41999999999999</v>
      </c>
      <c r="BE21" s="7">
        <v>131.91999999999999</v>
      </c>
      <c r="BF21" s="7">
        <v>132.84</v>
      </c>
      <c r="BG21" s="7">
        <v>132.94</v>
      </c>
      <c r="BH21" s="7">
        <v>132.41</v>
      </c>
      <c r="BI21" s="7">
        <v>132.96</v>
      </c>
      <c r="BJ21" s="7">
        <v>133.22</v>
      </c>
      <c r="BK21" s="6">
        <v>133.72999999999999</v>
      </c>
      <c r="BL21" s="11">
        <v>134.78</v>
      </c>
      <c r="BM21" s="11">
        <v>134.9</v>
      </c>
      <c r="BN21" s="11">
        <v>134.91</v>
      </c>
      <c r="BO21" s="11">
        <v>135.02000000000001</v>
      </c>
      <c r="BP21" s="11">
        <v>135.02000000000001</v>
      </c>
      <c r="BQ21" s="11">
        <v>135.12</v>
      </c>
      <c r="BR21" s="11">
        <v>135.52000000000001</v>
      </c>
      <c r="BS21" s="11">
        <v>135.76</v>
      </c>
      <c r="BT21" s="11">
        <v>135.08000000000001</v>
      </c>
      <c r="BU21" s="11">
        <v>135.65</v>
      </c>
      <c r="BV21" s="11">
        <v>135.74</v>
      </c>
      <c r="BW21" s="11">
        <v>135.93</v>
      </c>
    </row>
    <row r="22" spans="1:75" s="16" customFormat="1" x14ac:dyDescent="0.25">
      <c r="A22" s="13" t="s">
        <v>63</v>
      </c>
      <c r="B22" s="35"/>
      <c r="C22" s="35"/>
      <c r="D22" s="33"/>
      <c r="E22" s="33"/>
      <c r="F22" s="33"/>
      <c r="G22" s="33"/>
      <c r="H22" s="33">
        <f t="shared" ref="H22:Z22" si="3">AVERAGE(E21:H21)*0.98</f>
        <v>107.83674999999999</v>
      </c>
      <c r="I22" s="33">
        <f t="shared" si="3"/>
        <v>107.88085</v>
      </c>
      <c r="J22" s="33">
        <f t="shared" si="3"/>
        <v>107.92984999999999</v>
      </c>
      <c r="K22" s="33">
        <f t="shared" si="3"/>
        <v>107.92494999999998</v>
      </c>
      <c r="L22" s="33">
        <f t="shared" si="3"/>
        <v>107.84654999999998</v>
      </c>
      <c r="M22" s="33">
        <f t="shared" si="3"/>
        <v>107.86125</v>
      </c>
      <c r="N22" s="33">
        <f t="shared" si="3"/>
        <v>107.8</v>
      </c>
      <c r="O22" s="33">
        <f t="shared" si="3"/>
        <v>107.72159999999998</v>
      </c>
      <c r="P22" s="36">
        <f t="shared" si="3"/>
        <v>107.86125</v>
      </c>
      <c r="Q22" s="36">
        <f t="shared" si="3"/>
        <v>107.92984999999999</v>
      </c>
      <c r="R22" s="36">
        <f t="shared" si="3"/>
        <v>108.0891</v>
      </c>
      <c r="S22" s="36">
        <f t="shared" si="3"/>
        <v>108.34635</v>
      </c>
      <c r="T22" s="36">
        <f t="shared" si="3"/>
        <v>108.50315000000001</v>
      </c>
      <c r="U22" s="36">
        <f t="shared" si="3"/>
        <v>108.72855</v>
      </c>
      <c r="V22" s="36">
        <f t="shared" si="3"/>
        <v>109.12545</v>
      </c>
      <c r="W22" s="36">
        <f t="shared" si="3"/>
        <v>109.5689</v>
      </c>
      <c r="X22" s="36">
        <f t="shared" si="3"/>
        <v>109.88740000000001</v>
      </c>
      <c r="Y22" s="36">
        <f t="shared" si="3"/>
        <v>110.53175</v>
      </c>
      <c r="Z22" s="36">
        <f t="shared" si="3"/>
        <v>111.27165000000001</v>
      </c>
      <c r="AA22" s="36">
        <f>AVERAGE(X21:AA21)*0.98</f>
        <v>111.97234999999999</v>
      </c>
      <c r="AB22" s="34">
        <v>113.42</v>
      </c>
      <c r="AC22" s="34">
        <v>114.6</v>
      </c>
      <c r="AD22" s="34">
        <v>115.54</v>
      </c>
      <c r="AE22" s="34">
        <v>116.52</v>
      </c>
      <c r="AF22" s="34">
        <v>117.02</v>
      </c>
      <c r="AG22" s="34">
        <v>117.58</v>
      </c>
      <c r="AH22" s="34">
        <v>118.39</v>
      </c>
      <c r="AI22" s="34">
        <v>119.39</v>
      </c>
      <c r="AJ22" s="34">
        <v>120.53</v>
      </c>
      <c r="AK22" s="34">
        <v>122.22</v>
      </c>
      <c r="AL22" s="34">
        <v>123.47</v>
      </c>
      <c r="AM22" s="34">
        <v>124.5</v>
      </c>
      <c r="AN22" s="14">
        <v>125.26</v>
      </c>
      <c r="AO22" s="14">
        <v>125</v>
      </c>
      <c r="AP22" s="14">
        <v>125.08</v>
      </c>
      <c r="AQ22" s="14">
        <v>124.79</v>
      </c>
      <c r="AR22" s="14">
        <v>124.63</v>
      </c>
      <c r="AS22" s="14">
        <v>124.69</v>
      </c>
      <c r="AT22" s="14">
        <v>124.79</v>
      </c>
      <c r="AU22" s="14">
        <v>125.31</v>
      </c>
      <c r="AV22" s="14">
        <v>125.35</v>
      </c>
      <c r="AW22" s="14">
        <v>125.65</v>
      </c>
      <c r="AX22" s="14">
        <v>125.73</v>
      </c>
      <c r="AY22" s="14">
        <v>125.91</v>
      </c>
      <c r="AZ22" s="15">
        <v>126.56</v>
      </c>
      <c r="BA22" s="15">
        <v>127.21</v>
      </c>
      <c r="BB22" s="15">
        <v>127.99</v>
      </c>
      <c r="BC22" s="15">
        <v>128.32</v>
      </c>
      <c r="BD22" s="15">
        <v>128.62</v>
      </c>
      <c r="BE22" s="15">
        <v>128.86000000000001</v>
      </c>
      <c r="BF22" s="15">
        <v>129.12</v>
      </c>
      <c r="BG22" s="15">
        <v>129.63</v>
      </c>
      <c r="BH22" s="15">
        <v>129.88</v>
      </c>
      <c r="BI22" s="15">
        <v>130.13</v>
      </c>
      <c r="BJ22" s="15">
        <v>130.22</v>
      </c>
      <c r="BK22" s="6">
        <v>130.41999999999999</v>
      </c>
      <c r="BL22" s="12">
        <v>130.97</v>
      </c>
      <c r="BM22" s="12">
        <v>131.44999999999999</v>
      </c>
      <c r="BN22" s="12">
        <v>131.86000000000001</v>
      </c>
      <c r="BO22" s="12">
        <v>132.19999999999999</v>
      </c>
      <c r="BP22" s="12">
        <v>132.26</v>
      </c>
      <c r="BQ22" s="12">
        <v>132.32</v>
      </c>
      <c r="BR22" s="12">
        <v>132.47</v>
      </c>
      <c r="BS22" s="12">
        <v>132.65</v>
      </c>
      <c r="BT22" s="12">
        <v>132.66</v>
      </c>
      <c r="BU22" s="12">
        <v>132.79</v>
      </c>
      <c r="BV22" s="12">
        <v>132.85</v>
      </c>
      <c r="BW22" s="12">
        <v>132.88999999999999</v>
      </c>
    </row>
    <row r="23" spans="1:75" s="5" customFormat="1" x14ac:dyDescent="0.25">
      <c r="A23" s="8" t="s">
        <v>64</v>
      </c>
      <c r="B23" s="32"/>
      <c r="C23" s="3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>AVERAGE(C21:N21)*0.98</f>
        <v>107.73956666666666</v>
      </c>
      <c r="O23" s="25">
        <f>AVERAGE(D21:O21)*0.98</f>
        <v>107.79673333333334</v>
      </c>
      <c r="P23" s="26">
        <f t="shared" ref="P23:BW23" si="4">AVERAGE(E21:P21)*0.98</f>
        <v>107.8481833333333</v>
      </c>
      <c r="Q23" s="26">
        <f t="shared" si="4"/>
        <v>107.89064999999998</v>
      </c>
      <c r="R23" s="26">
        <f t="shared" si="4"/>
        <v>107.93965</v>
      </c>
      <c r="S23" s="26">
        <f t="shared" si="4"/>
        <v>107.99763333333333</v>
      </c>
      <c r="T23" s="26">
        <f t="shared" si="4"/>
        <v>108.07031666666666</v>
      </c>
      <c r="U23" s="26">
        <f t="shared" si="4"/>
        <v>108.17321666666666</v>
      </c>
      <c r="V23" s="26">
        <f t="shared" si="4"/>
        <v>108.33818333333335</v>
      </c>
      <c r="W23" s="26">
        <f t="shared" si="4"/>
        <v>108.54561666666667</v>
      </c>
      <c r="X23" s="26">
        <f t="shared" si="4"/>
        <v>108.75060000000001</v>
      </c>
      <c r="Y23" s="26">
        <f t="shared" si="4"/>
        <v>109.06338333333333</v>
      </c>
      <c r="Z23" s="26">
        <f t="shared" si="4"/>
        <v>109.49540000000002</v>
      </c>
      <c r="AA23" s="26">
        <f t="shared" si="4"/>
        <v>109.96253333333333</v>
      </c>
      <c r="AB23" s="25">
        <f t="shared" si="4"/>
        <v>110.60443333333335</v>
      </c>
      <c r="AC23" s="25">
        <f t="shared" si="4"/>
        <v>111.28635</v>
      </c>
      <c r="AD23" s="25">
        <f t="shared" si="4"/>
        <v>111.97969999999998</v>
      </c>
      <c r="AE23" s="25">
        <f t="shared" si="4"/>
        <v>112.68693333333333</v>
      </c>
      <c r="AF23" s="25">
        <f t="shared" si="4"/>
        <v>113.44316666666666</v>
      </c>
      <c r="AG23" s="25">
        <f t="shared" si="4"/>
        <v>114.23614999999999</v>
      </c>
      <c r="AH23" s="25">
        <f t="shared" si="4"/>
        <v>115.06669999999998</v>
      </c>
      <c r="AI23" s="25">
        <f t="shared" si="4"/>
        <v>115.96013333333332</v>
      </c>
      <c r="AJ23" s="25">
        <f t="shared" si="4"/>
        <v>116.99158333333332</v>
      </c>
      <c r="AK23" s="25">
        <f t="shared" si="4"/>
        <v>118.13328333333335</v>
      </c>
      <c r="AL23" s="25">
        <f t="shared" si="4"/>
        <v>119.13288333333334</v>
      </c>
      <c r="AM23" s="25">
        <f t="shared" si="4"/>
        <v>120.1365666666667</v>
      </c>
      <c r="AN23" s="23">
        <f t="shared" si="4"/>
        <v>120.93608333333334</v>
      </c>
      <c r="AO23" s="23">
        <f t="shared" si="4"/>
        <v>121.59921666666666</v>
      </c>
      <c r="AP23" s="23">
        <f t="shared" si="4"/>
        <v>122.3138</v>
      </c>
      <c r="AQ23" s="23">
        <f t="shared" si="4"/>
        <v>122.89444999999998</v>
      </c>
      <c r="AR23" s="23">
        <f t="shared" si="4"/>
        <v>123.47428333333332</v>
      </c>
      <c r="AS23" s="23">
        <f t="shared" si="4"/>
        <v>123.96999999999998</v>
      </c>
      <c r="AT23" s="23">
        <f t="shared" si="4"/>
        <v>124.44938333333333</v>
      </c>
      <c r="AU23" s="23">
        <f t="shared" si="4"/>
        <v>124.86914999999998</v>
      </c>
      <c r="AV23" s="23">
        <f t="shared" si="4"/>
        <v>125.08148333333332</v>
      </c>
      <c r="AW23" s="23">
        <f t="shared" si="4"/>
        <v>125.11251666666666</v>
      </c>
      <c r="AX23" s="23">
        <f t="shared" si="4"/>
        <v>125.20316666666666</v>
      </c>
      <c r="AY23" s="23">
        <f t="shared" si="4"/>
        <v>125.33709999999999</v>
      </c>
      <c r="AZ23" s="23">
        <f t="shared" si="4"/>
        <v>125.51595000000002</v>
      </c>
      <c r="BA23" s="23">
        <f t="shared" si="4"/>
        <v>125.84996666666666</v>
      </c>
      <c r="BB23" s="23">
        <f t="shared" si="4"/>
        <v>126.17255</v>
      </c>
      <c r="BC23" s="23">
        <f t="shared" si="4"/>
        <v>126.51146666666666</v>
      </c>
      <c r="BD23" s="23">
        <f t="shared" si="4"/>
        <v>126.84385</v>
      </c>
      <c r="BE23" s="23">
        <f t="shared" si="4"/>
        <v>127.23830000000001</v>
      </c>
      <c r="BF23" s="23">
        <f t="shared" si="4"/>
        <v>127.6156</v>
      </c>
      <c r="BG23" s="23">
        <f t="shared" si="4"/>
        <v>127.95206666666667</v>
      </c>
      <c r="BH23" s="23">
        <f t="shared" si="4"/>
        <v>128.35141666666667</v>
      </c>
      <c r="BI23" s="23">
        <f t="shared" si="4"/>
        <v>128.73198333333335</v>
      </c>
      <c r="BJ23" s="23">
        <f t="shared" si="4"/>
        <v>129.11336666666671</v>
      </c>
      <c r="BK23" s="23">
        <f t="shared" si="4"/>
        <v>129.45636666666667</v>
      </c>
      <c r="BL23" s="23">
        <f t="shared" si="4"/>
        <v>129.83121666666665</v>
      </c>
      <c r="BM23" s="23">
        <f t="shared" si="4"/>
        <v>130.15379999999999</v>
      </c>
      <c r="BN23" s="23">
        <f t="shared" si="4"/>
        <v>130.41186666666667</v>
      </c>
      <c r="BO23" s="23">
        <f t="shared" si="4"/>
        <v>130.75241666666665</v>
      </c>
      <c r="BP23" s="23">
        <f t="shared" si="4"/>
        <v>131.04641666666669</v>
      </c>
      <c r="BQ23" s="23">
        <f t="shared" si="4"/>
        <v>131.30774999999997</v>
      </c>
      <c r="BR23" s="23">
        <f t="shared" si="4"/>
        <v>131.52661666666668</v>
      </c>
      <c r="BS23" s="23">
        <f t="shared" si="4"/>
        <v>131.75691666666668</v>
      </c>
      <c r="BT23" s="23">
        <f t="shared" si="4"/>
        <v>131.97496666666666</v>
      </c>
      <c r="BU23" s="23">
        <f t="shared" si="4"/>
        <v>132.19465</v>
      </c>
      <c r="BV23" s="23">
        <f t="shared" si="4"/>
        <v>132.40044999999998</v>
      </c>
      <c r="BW23" s="23">
        <f t="shared" si="4"/>
        <v>132.58011666666667</v>
      </c>
    </row>
    <row r="25" spans="1:75" x14ac:dyDescent="0.25">
      <c r="A25" s="8"/>
      <c r="B25" s="8"/>
      <c r="C25" s="8"/>
      <c r="D25" s="2"/>
      <c r="E25" s="2"/>
      <c r="F25" s="2"/>
      <c r="G25" s="2"/>
    </row>
    <row r="26" spans="1:75" x14ac:dyDescent="0.25">
      <c r="E26" s="24"/>
      <c r="F26" s="24"/>
      <c r="G26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95D5-1FD2-408B-8160-1DC71B364DBE}">
  <dimension ref="A1:BW46"/>
  <sheetViews>
    <sheetView workbookViewId="0">
      <selection activeCell="F18" sqref="F18"/>
    </sheetView>
  </sheetViews>
  <sheetFormatPr baseColWidth="10" defaultColWidth="9.109375" defaultRowHeight="13.2" x14ac:dyDescent="0.25"/>
  <cols>
    <col min="1" max="1" width="72.44140625" customWidth="1"/>
    <col min="2" max="2" width="12.109375" bestFit="1" customWidth="1"/>
    <col min="3" max="3" width="13.33203125" bestFit="1" customWidth="1"/>
    <col min="4" max="4" width="19" bestFit="1" customWidth="1"/>
    <col min="5" max="5" width="9.109375" customWidth="1"/>
  </cols>
  <sheetData>
    <row r="1" spans="1:13" x14ac:dyDescent="0.25">
      <c r="A1" s="37" t="s">
        <v>116</v>
      </c>
      <c r="B1" s="38"/>
      <c r="C1" s="39"/>
      <c r="D1" s="39"/>
      <c r="E1" s="39"/>
      <c r="F1" s="39"/>
      <c r="G1" s="40"/>
      <c r="H1" s="84"/>
    </row>
    <row r="2" spans="1:1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83"/>
      <c r="I2" s="27"/>
      <c r="J2" s="27"/>
      <c r="K2" s="27"/>
      <c r="L2" s="27"/>
      <c r="M2" s="27"/>
    </row>
    <row r="3" spans="1:13" x14ac:dyDescent="0.25">
      <c r="A3" s="43"/>
      <c r="B3" s="27"/>
      <c r="C3" s="27"/>
      <c r="D3" s="27"/>
      <c r="E3" s="27"/>
      <c r="F3" s="27"/>
      <c r="G3" s="42"/>
      <c r="H3" s="83"/>
      <c r="I3" s="27"/>
      <c r="J3" s="27"/>
      <c r="K3" s="27"/>
      <c r="L3" s="27"/>
      <c r="M3" s="27"/>
    </row>
    <row r="4" spans="1:13" x14ac:dyDescent="0.25">
      <c r="A4" s="43"/>
      <c r="B4" s="82">
        <v>2021</v>
      </c>
      <c r="C4" s="82">
        <v>2022</v>
      </c>
      <c r="D4" s="82">
        <v>2023</v>
      </c>
      <c r="E4" s="82">
        <v>2024</v>
      </c>
      <c r="F4" s="82">
        <v>2025</v>
      </c>
      <c r="G4" s="81"/>
      <c r="H4" s="80" t="s">
        <v>45</v>
      </c>
      <c r="I4" s="27"/>
      <c r="J4" s="27"/>
      <c r="K4" s="27"/>
      <c r="L4" s="27"/>
      <c r="M4" s="27"/>
    </row>
    <row r="5" spans="1:13" x14ac:dyDescent="0.25">
      <c r="A5" s="43" t="s">
        <v>46</v>
      </c>
      <c r="B5" s="79"/>
      <c r="C5" s="79">
        <f>(AVERAGE(AB24:AM24)/AVERAGE(P24:AA24))-1</f>
        <v>9.5975117287249612E-2</v>
      </c>
      <c r="D5" s="79" cm="1">
        <f t="array" ref="D5">AVERAGE(AN24:AY24/AVERAGE(AB24:AM24))-1</f>
        <v>4.0490107761394389E-2</v>
      </c>
      <c r="E5" s="79">
        <f>(AVERAGE(AZ24:BK24)/AVERAGE(AN24:AY24))-1</f>
        <v>3.1434913650004059E-2</v>
      </c>
      <c r="F5" s="79">
        <f>(AVERAGE(BL24:BW24)/AVERAGE(AZ24:BK24))-1</f>
        <v>2.2373270726042671E-2</v>
      </c>
      <c r="G5" s="78"/>
      <c r="H5" s="76"/>
      <c r="I5" s="27"/>
      <c r="J5" s="27"/>
      <c r="K5" s="27"/>
      <c r="L5" s="27"/>
      <c r="M5" s="27"/>
    </row>
    <row r="6" spans="1:13" x14ac:dyDescent="0.25">
      <c r="A6" s="48" t="s">
        <v>88</v>
      </c>
      <c r="B6" s="79"/>
      <c r="C6" s="79">
        <f>(C8/B8)-1</f>
        <v>7.0391153305472409E-2</v>
      </c>
      <c r="D6" s="79">
        <f t="shared" ref="D6:F6" si="0">(D8/C8)-1</f>
        <v>6.958634831935373E-2</v>
      </c>
      <c r="E6" s="79">
        <f t="shared" si="0"/>
        <v>3.0183028286189684E-2</v>
      </c>
      <c r="F6" s="79">
        <f t="shared" si="0"/>
        <v>2.1680395387150275E-2</v>
      </c>
      <c r="G6" s="78"/>
      <c r="H6" s="76"/>
      <c r="I6" s="27"/>
      <c r="J6" s="27"/>
      <c r="K6" s="27"/>
      <c r="L6" s="27"/>
      <c r="M6" s="27"/>
    </row>
    <row r="7" spans="1:13" x14ac:dyDescent="0.25">
      <c r="A7" s="48" t="s">
        <v>49</v>
      </c>
      <c r="B7" s="79"/>
      <c r="C7" s="79">
        <f>(AVERAGE(Z27:AA27)/AVERAGE(N27:O27))-1</f>
        <v>1.8194769666795674E-2</v>
      </c>
      <c r="D7" s="79">
        <f>(AVERAGE(AL27:AM27)/AVERAGE(Z27:AA27))-1</f>
        <v>9.0274780071746497E-2</v>
      </c>
      <c r="E7" s="79">
        <f>(AVERAGE(AX27:AY27)/AVERAGE(AL27:AM27))-1</f>
        <v>4.7105122140192135E-2</v>
      </c>
      <c r="F7" s="79">
        <f>(AVERAGE(BJ27:BK27)/AVERAGE(AX27:AY27))-1</f>
        <v>3.2048607489308711E-2</v>
      </c>
      <c r="G7" s="78"/>
      <c r="H7" s="76"/>
      <c r="I7" s="27"/>
      <c r="J7" s="27"/>
      <c r="K7" s="27"/>
      <c r="L7" s="27"/>
      <c r="M7" s="27"/>
    </row>
    <row r="8" spans="1:13" x14ac:dyDescent="0.25">
      <c r="A8" s="48" t="s">
        <v>50</v>
      </c>
      <c r="B8" s="67">
        <f>AVERAGE(P29:AA29)</f>
        <v>2832.09</v>
      </c>
      <c r="C8" s="67">
        <f>AVERAGE(AB29:AM29)</f>
        <v>3031.4440813648957</v>
      </c>
      <c r="D8" s="67">
        <f>AVERAGE(AN29:AY29)</f>
        <v>3242.391205121397</v>
      </c>
      <c r="E8" s="67">
        <f>AVERAGE(AZ29:BK29)</f>
        <v>3340.2563905804686</v>
      </c>
      <c r="F8" s="67">
        <f>AVERAGE(BL29:BW29)</f>
        <v>3412.6744698227085</v>
      </c>
      <c r="G8" s="77"/>
      <c r="H8" s="76"/>
      <c r="I8" s="27"/>
      <c r="J8" s="27"/>
      <c r="K8" s="27"/>
      <c r="L8" s="27"/>
      <c r="M8" s="27"/>
    </row>
    <row r="9" spans="1:13" x14ac:dyDescent="0.25">
      <c r="A9" s="48" t="s">
        <v>51</v>
      </c>
      <c r="B9" s="67">
        <f>AVERAGE(P30:AA30)</f>
        <v>2822.6966666666667</v>
      </c>
      <c r="C9" s="67">
        <f>AVERAGE(AB30:AM30)</f>
        <v>2947.0851404800001</v>
      </c>
      <c r="D9" s="67">
        <f>AVERAGE(AN30:AY30)</f>
        <v>3194.8899554494201</v>
      </c>
      <c r="E9" s="67">
        <f>AVERAGE(AZ30:BK30)</f>
        <v>3296.5569417260872</v>
      </c>
      <c r="F9" s="67">
        <f>AVERAGE(BL30:BW30)</f>
        <v>3401.4485669614492</v>
      </c>
      <c r="G9" s="77"/>
      <c r="H9" s="76"/>
      <c r="I9" s="27"/>
      <c r="J9" s="27"/>
      <c r="K9" s="27"/>
      <c r="L9" s="27"/>
      <c r="M9" s="27"/>
    </row>
    <row r="10" spans="1:13" x14ac:dyDescent="0.25">
      <c r="A10" s="48" t="s">
        <v>52</v>
      </c>
      <c r="B10" s="74">
        <f>B8-B9</f>
        <v>9.3933333333334303</v>
      </c>
      <c r="C10" s="74">
        <f t="shared" ref="C10:F10" si="1">C8-C9</f>
        <v>84.358940884895674</v>
      </c>
      <c r="D10" s="74">
        <f t="shared" si="1"/>
        <v>47.501249671976893</v>
      </c>
      <c r="E10" s="74">
        <f t="shared" si="1"/>
        <v>43.699448854381444</v>
      </c>
      <c r="F10" s="74">
        <f t="shared" si="1"/>
        <v>11.225902861259328</v>
      </c>
      <c r="G10" s="73"/>
      <c r="H10" s="72">
        <f>AVERAGE(C10:G10)</f>
        <v>46.696385568128335</v>
      </c>
      <c r="I10" s="1" t="s">
        <v>53</v>
      </c>
      <c r="J10" s="27"/>
      <c r="K10" s="27"/>
      <c r="L10" s="27"/>
      <c r="M10" s="27"/>
    </row>
    <row r="11" spans="1:13" x14ac:dyDescent="0.25">
      <c r="A11" s="48" t="s">
        <v>54</v>
      </c>
      <c r="B11" s="74">
        <f>B10*13.92</f>
        <v>130.75520000000134</v>
      </c>
      <c r="C11" s="74">
        <f t="shared" ref="C11:F11" si="2">C10*13.92</f>
        <v>1174.2764571177477</v>
      </c>
      <c r="D11" s="74">
        <f t="shared" si="2"/>
        <v>661.21739543391834</v>
      </c>
      <c r="E11" s="74">
        <f t="shared" si="2"/>
        <v>608.29632805298968</v>
      </c>
      <c r="F11" s="74">
        <f t="shared" si="2"/>
        <v>156.26456782872984</v>
      </c>
      <c r="G11" s="73"/>
      <c r="H11" s="68">
        <f>AVERAGE(C11:G11)</f>
        <v>650.0136871083464</v>
      </c>
      <c r="I11" s="28" t="s">
        <v>55</v>
      </c>
      <c r="J11" s="27"/>
      <c r="K11" s="27"/>
      <c r="L11" s="27"/>
      <c r="M11" s="27"/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48"/>
      <c r="J12" s="27"/>
      <c r="K12" s="27"/>
      <c r="L12" s="27"/>
      <c r="M12" s="27"/>
    </row>
    <row r="13" spans="1:13" x14ac:dyDescent="0.25">
      <c r="A13" s="48" t="s">
        <v>89</v>
      </c>
      <c r="B13" s="67">
        <f>B2</f>
        <v>2818</v>
      </c>
      <c r="C13" s="67">
        <f>B13*(1+C7)</f>
        <v>2869.2728609210303</v>
      </c>
      <c r="D13" s="67">
        <f>C13*(1+D7)</f>
        <v>3128.2958374065074</v>
      </c>
      <c r="E13" s="67">
        <f>D13*(1+E7)</f>
        <v>3275.6545949181955</v>
      </c>
      <c r="F13" s="67">
        <f>E13*(1+F7)</f>
        <v>3380.6347633012792</v>
      </c>
      <c r="G13" s="77"/>
      <c r="H13" s="76"/>
      <c r="I13" s="27"/>
      <c r="J13" s="27"/>
      <c r="K13" s="27"/>
      <c r="L13" s="27"/>
      <c r="M13" s="27"/>
    </row>
    <row r="14" spans="1:13" x14ac:dyDescent="0.25">
      <c r="A14" s="48" t="s">
        <v>90</v>
      </c>
      <c r="B14" s="74">
        <f>B8-B9</f>
        <v>9.3933333333334303</v>
      </c>
      <c r="C14" s="74">
        <f>C8-C13</f>
        <v>162.17122044386542</v>
      </c>
      <c r="D14" s="74">
        <f>D8-D13</f>
        <v>114.09536771488956</v>
      </c>
      <c r="E14" s="74">
        <f>E8-E13</f>
        <v>64.601795662273162</v>
      </c>
      <c r="F14" s="74">
        <f>F8-F13</f>
        <v>32.039706521429252</v>
      </c>
      <c r="G14" s="73"/>
      <c r="H14" s="72">
        <f>AVERAGE(C14:G14)</f>
        <v>93.22702258561435</v>
      </c>
      <c r="I14" s="1" t="s">
        <v>53</v>
      </c>
    </row>
    <row r="15" spans="1:13" x14ac:dyDescent="0.25">
      <c r="A15" s="52" t="s">
        <v>91</v>
      </c>
      <c r="B15" s="70">
        <f>(B8-B13)*13.92</f>
        <v>196.13280000000202</v>
      </c>
      <c r="C15" s="70">
        <f t="shared" ref="C15:F15" si="3">(C8-C13)*13.92</f>
        <v>2257.4233885786066</v>
      </c>
      <c r="D15" s="70">
        <f t="shared" si="3"/>
        <v>1588.2075185912627</v>
      </c>
      <c r="E15" s="70">
        <f t="shared" si="3"/>
        <v>899.25699561884244</v>
      </c>
      <c r="F15" s="70">
        <f t="shared" si="3"/>
        <v>445.99271477829518</v>
      </c>
      <c r="G15" s="69"/>
      <c r="H15" s="68">
        <f>AVERAGE(C15:G15)</f>
        <v>1297.7201543917517</v>
      </c>
      <c r="I15" s="28" t="s">
        <v>55</v>
      </c>
      <c r="J15" s="27"/>
      <c r="K15" s="27"/>
      <c r="L15" s="27"/>
      <c r="M15" s="27"/>
    </row>
    <row r="16" spans="1:13" x14ac:dyDescent="0.25">
      <c r="G16" s="27"/>
      <c r="H16" s="27"/>
      <c r="I16" s="27"/>
      <c r="J16" s="27"/>
      <c r="K16" s="27"/>
      <c r="L16" s="27"/>
      <c r="M16" s="27"/>
    </row>
    <row r="17" spans="1:75" x14ac:dyDescent="0.25">
      <c r="G17" s="27"/>
      <c r="H17" s="27"/>
      <c r="I17" s="27"/>
      <c r="J17" s="27"/>
      <c r="K17" s="27"/>
      <c r="L17" s="27"/>
      <c r="M17" s="27"/>
    </row>
    <row r="18" spans="1:75" x14ac:dyDescent="0.25">
      <c r="G18" s="27"/>
      <c r="H18" s="27"/>
      <c r="I18" s="27"/>
      <c r="J18" s="27"/>
      <c r="K18" s="27"/>
      <c r="L18" s="27"/>
      <c r="M18" s="27"/>
    </row>
    <row r="19" spans="1:75" x14ac:dyDescent="0.25">
      <c r="A19" s="27"/>
      <c r="B19" s="67"/>
      <c r="C19" s="67"/>
      <c r="D19" s="67"/>
      <c r="E19" s="67"/>
      <c r="F19" s="67"/>
      <c r="G19" s="27"/>
      <c r="H19" s="27"/>
      <c r="I19" s="27"/>
      <c r="J19" s="27"/>
      <c r="K19" s="27"/>
      <c r="L19" s="27"/>
      <c r="M19" s="27"/>
    </row>
    <row r="20" spans="1:75" x14ac:dyDescent="0.25">
      <c r="A20" s="28" t="s">
        <v>92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BI20" s="1" t="s">
        <v>57</v>
      </c>
      <c r="BK20" s="1" t="s">
        <v>58</v>
      </c>
    </row>
    <row r="21" spans="1:75" x14ac:dyDescent="0.25">
      <c r="A21" s="27"/>
      <c r="B21" s="20"/>
      <c r="C21" s="2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7"/>
      <c r="Q21" s="7"/>
      <c r="R21" s="7"/>
      <c r="S21" s="7"/>
      <c r="T21" s="7"/>
      <c r="U21" s="7"/>
      <c r="V21" s="7"/>
      <c r="W21" s="7"/>
      <c r="X21" s="7"/>
      <c r="Y21" s="7"/>
      <c r="Z21" s="29"/>
      <c r="AA21" s="29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22">
        <v>2023</v>
      </c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4">
        <v>2024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x14ac:dyDescent="0.25">
      <c r="A22" s="27" t="s">
        <v>59</v>
      </c>
      <c r="B22" s="20">
        <v>2019</v>
      </c>
      <c r="C22" s="20"/>
      <c r="D22" s="21">
        <v>2020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1">
        <v>2021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21">
        <v>2022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17">
        <v>2025</v>
      </c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</row>
    <row r="23" spans="1:75" x14ac:dyDescent="0.25">
      <c r="A23" s="8" t="s">
        <v>60</v>
      </c>
      <c r="B23" s="19">
        <v>11</v>
      </c>
      <c r="C23" s="19">
        <v>12</v>
      </c>
      <c r="D23" s="19">
        <v>1</v>
      </c>
      <c r="E23" s="19">
        <v>2</v>
      </c>
      <c r="F23" s="19">
        <v>3</v>
      </c>
      <c r="G23" s="19">
        <v>4</v>
      </c>
      <c r="H23" s="19">
        <v>5</v>
      </c>
      <c r="I23" s="19">
        <v>6</v>
      </c>
      <c r="J23" s="19">
        <v>7</v>
      </c>
      <c r="K23" s="19">
        <v>8</v>
      </c>
      <c r="L23" s="19">
        <v>9</v>
      </c>
      <c r="M23" s="19">
        <v>10</v>
      </c>
      <c r="N23" s="19">
        <v>11</v>
      </c>
      <c r="O23" s="19">
        <v>12</v>
      </c>
      <c r="P23" s="30">
        <v>1</v>
      </c>
      <c r="Q23" s="30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0">
        <v>8</v>
      </c>
      <c r="X23" s="30">
        <v>9</v>
      </c>
      <c r="Y23" s="30">
        <v>10</v>
      </c>
      <c r="Z23" s="6">
        <v>11</v>
      </c>
      <c r="AA23" s="6">
        <v>12</v>
      </c>
      <c r="AB23" s="19">
        <v>1</v>
      </c>
      <c r="AC23" s="19">
        <v>2</v>
      </c>
      <c r="AD23" s="19">
        <v>3</v>
      </c>
      <c r="AE23" s="19">
        <v>4</v>
      </c>
      <c r="AF23" s="19">
        <v>5</v>
      </c>
      <c r="AG23" s="19">
        <v>6</v>
      </c>
      <c r="AH23" s="19">
        <v>7</v>
      </c>
      <c r="AI23" s="19">
        <v>8</v>
      </c>
      <c r="AJ23" s="19">
        <v>9</v>
      </c>
      <c r="AK23" s="19">
        <v>10</v>
      </c>
      <c r="AL23" s="19">
        <v>11</v>
      </c>
      <c r="AM23" s="19">
        <v>12</v>
      </c>
      <c r="AN23" s="3">
        <v>1</v>
      </c>
      <c r="AO23" s="3">
        <v>2</v>
      </c>
      <c r="AP23" s="3">
        <v>3</v>
      </c>
      <c r="AQ23" s="3">
        <v>4</v>
      </c>
      <c r="AR23" s="3">
        <v>5</v>
      </c>
      <c r="AS23" s="3">
        <v>6</v>
      </c>
      <c r="AT23" s="3">
        <v>7</v>
      </c>
      <c r="AU23" s="3">
        <v>8</v>
      </c>
      <c r="AV23" s="3">
        <v>9</v>
      </c>
      <c r="AW23" s="3">
        <v>10</v>
      </c>
      <c r="AX23" s="3">
        <v>11</v>
      </c>
      <c r="AY23" s="3">
        <v>12</v>
      </c>
      <c r="AZ23" s="6">
        <v>1</v>
      </c>
      <c r="BA23" s="6">
        <v>2</v>
      </c>
      <c r="BB23" s="6">
        <v>3</v>
      </c>
      <c r="BC23" s="6">
        <v>4</v>
      </c>
      <c r="BD23" s="6">
        <v>5</v>
      </c>
      <c r="BE23" s="6">
        <v>6</v>
      </c>
      <c r="BF23" s="6">
        <v>7</v>
      </c>
      <c r="BG23" s="6">
        <v>8</v>
      </c>
      <c r="BH23" s="6">
        <v>9</v>
      </c>
      <c r="BI23" s="6">
        <v>10</v>
      </c>
      <c r="BJ23" s="6">
        <v>11</v>
      </c>
      <c r="BK23" s="6">
        <v>12</v>
      </c>
      <c r="BL23" s="10">
        <v>1</v>
      </c>
      <c r="BM23" s="10">
        <v>2</v>
      </c>
      <c r="BN23" s="10">
        <v>3</v>
      </c>
      <c r="BO23" s="10">
        <v>4</v>
      </c>
      <c r="BP23" s="10">
        <v>5</v>
      </c>
      <c r="BQ23" s="10">
        <v>6</v>
      </c>
      <c r="BR23" s="10">
        <v>7</v>
      </c>
      <c r="BS23" s="10">
        <v>8</v>
      </c>
      <c r="BT23" s="10">
        <v>9</v>
      </c>
      <c r="BU23" s="10">
        <v>10</v>
      </c>
      <c r="BV23" s="10">
        <v>11</v>
      </c>
      <c r="BW23" s="10">
        <v>12</v>
      </c>
    </row>
    <row r="24" spans="1:75" x14ac:dyDescent="0.25">
      <c r="A24" s="13" t="s">
        <v>61</v>
      </c>
      <c r="B24" s="14">
        <v>108.9</v>
      </c>
      <c r="C24" s="14">
        <v>109.04</v>
      </c>
      <c r="D24" s="33">
        <v>109.69</v>
      </c>
      <c r="E24" s="33">
        <v>109.71</v>
      </c>
      <c r="F24" s="33">
        <v>109.53</v>
      </c>
      <c r="G24" s="33">
        <v>109.53</v>
      </c>
      <c r="H24" s="33">
        <v>109.45</v>
      </c>
      <c r="I24" s="33">
        <v>109.52</v>
      </c>
      <c r="J24" s="33">
        <v>109.76</v>
      </c>
      <c r="K24" s="33">
        <v>109.83</v>
      </c>
      <c r="L24" s="33">
        <v>109.42</v>
      </c>
      <c r="M24" s="33">
        <v>109.64</v>
      </c>
      <c r="N24" s="33">
        <v>109.46</v>
      </c>
      <c r="O24" s="33">
        <v>109.49</v>
      </c>
      <c r="P24" s="15">
        <v>109.97</v>
      </c>
      <c r="Q24" s="15">
        <v>110.21</v>
      </c>
      <c r="R24" s="15">
        <v>110.51</v>
      </c>
      <c r="S24" s="15">
        <v>110.88</v>
      </c>
      <c r="T24" s="15">
        <v>111.05</v>
      </c>
      <c r="U24" s="15">
        <v>111.3</v>
      </c>
      <c r="V24" s="15">
        <v>112.25</v>
      </c>
      <c r="W24" s="15">
        <v>112.83</v>
      </c>
      <c r="X24" s="15">
        <v>112.55</v>
      </c>
      <c r="Y24" s="15">
        <v>114.2</v>
      </c>
      <c r="Z24" s="15">
        <v>115.63</v>
      </c>
      <c r="AA24" s="15">
        <v>115.74</v>
      </c>
      <c r="AB24" s="19">
        <v>118.32</v>
      </c>
      <c r="AC24" s="19">
        <v>119.07</v>
      </c>
      <c r="AD24" s="19">
        <v>119.69</v>
      </c>
      <c r="AE24" s="19">
        <v>120.09</v>
      </c>
      <c r="AF24" s="19">
        <v>121.01</v>
      </c>
      <c r="AG24" s="19">
        <v>122.04</v>
      </c>
      <c r="AH24" s="19">
        <v>123.05</v>
      </c>
      <c r="AI24" s="19">
        <v>124.05</v>
      </c>
      <c r="AJ24" s="19">
        <v>125.24</v>
      </c>
      <c r="AK24" s="19">
        <v>128.21</v>
      </c>
      <c r="AL24" s="19">
        <v>127.92</v>
      </c>
      <c r="AM24" s="19">
        <v>127.72</v>
      </c>
      <c r="AN24" s="3">
        <v>127.84</v>
      </c>
      <c r="AO24" s="3">
        <v>126.95</v>
      </c>
      <c r="AP24" s="3">
        <v>127.67</v>
      </c>
      <c r="AQ24" s="3">
        <v>126.82</v>
      </c>
      <c r="AR24" s="3">
        <v>127.3</v>
      </c>
      <c r="AS24" s="3">
        <v>127.11</v>
      </c>
      <c r="AT24" s="3">
        <v>128.13999999999999</v>
      </c>
      <c r="AU24" s="3">
        <v>129.12</v>
      </c>
      <c r="AV24" s="3">
        <v>128.22999999999999</v>
      </c>
      <c r="AW24" s="3">
        <v>128.66999999999999</v>
      </c>
      <c r="AX24" s="3">
        <v>128.88999999999999</v>
      </c>
      <c r="AY24" s="3">
        <v>129.44999999999999</v>
      </c>
      <c r="AZ24" s="6">
        <v>130.08000000000001</v>
      </c>
      <c r="BA24" s="6">
        <v>131.01</v>
      </c>
      <c r="BB24" s="6">
        <v>131.72999999999999</v>
      </c>
      <c r="BC24" s="6">
        <v>131.1</v>
      </c>
      <c r="BD24" s="6">
        <v>131.58000000000001</v>
      </c>
      <c r="BE24" s="6">
        <v>131.87</v>
      </c>
      <c r="BF24" s="6">
        <v>132.81</v>
      </c>
      <c r="BG24" s="6">
        <v>132.81</v>
      </c>
      <c r="BH24" s="6">
        <v>132.15</v>
      </c>
      <c r="BI24" s="6">
        <v>132.79</v>
      </c>
      <c r="BJ24" s="6">
        <v>133.01</v>
      </c>
      <c r="BK24" s="6">
        <v>133.54</v>
      </c>
      <c r="BL24" s="11">
        <v>134.56</v>
      </c>
      <c r="BM24" s="11">
        <v>134.71</v>
      </c>
      <c r="BN24" s="11">
        <v>134.63</v>
      </c>
      <c r="BO24" s="11">
        <v>134.77000000000001</v>
      </c>
      <c r="BP24" s="11">
        <v>134.79</v>
      </c>
      <c r="BQ24" s="11">
        <v>134.82</v>
      </c>
      <c r="BR24" s="11">
        <v>135.19999999999999</v>
      </c>
      <c r="BS24" s="11">
        <v>135.44999999999999</v>
      </c>
      <c r="BT24" s="11">
        <v>134.76</v>
      </c>
      <c r="BU24" s="11">
        <v>135.32</v>
      </c>
      <c r="BV24" s="11">
        <v>135.37</v>
      </c>
      <c r="BW24" s="11">
        <v>135.55000000000001</v>
      </c>
    </row>
    <row r="25" spans="1:75" x14ac:dyDescent="0.25">
      <c r="A25" s="8" t="s">
        <v>62</v>
      </c>
      <c r="B25" s="14">
        <v>109</v>
      </c>
      <c r="C25" s="14">
        <v>109.18</v>
      </c>
      <c r="D25" s="33">
        <v>109.72</v>
      </c>
      <c r="E25" s="33">
        <v>109.87</v>
      </c>
      <c r="F25" s="33">
        <v>109.96</v>
      </c>
      <c r="G25" s="33">
        <v>110.22</v>
      </c>
      <c r="H25" s="33">
        <v>110.1</v>
      </c>
      <c r="I25" s="33">
        <v>110.05</v>
      </c>
      <c r="J25" s="33">
        <v>110.16</v>
      </c>
      <c r="K25" s="33">
        <v>110.2</v>
      </c>
      <c r="L25" s="33">
        <v>109.78</v>
      </c>
      <c r="M25" s="33">
        <v>110.11</v>
      </c>
      <c r="N25" s="33">
        <v>109.91</v>
      </c>
      <c r="O25" s="33">
        <v>109.88</v>
      </c>
      <c r="P25" s="15">
        <v>110.35</v>
      </c>
      <c r="Q25" s="15">
        <v>110.39</v>
      </c>
      <c r="R25" s="15">
        <v>110.56</v>
      </c>
      <c r="S25" s="15">
        <v>110.93</v>
      </c>
      <c r="T25" s="15">
        <v>110.99</v>
      </c>
      <c r="U25" s="15">
        <v>111.31</v>
      </c>
      <c r="V25" s="15">
        <v>112.18</v>
      </c>
      <c r="W25" s="15">
        <v>112.74</v>
      </c>
      <c r="X25" s="15">
        <v>112.29</v>
      </c>
      <c r="Y25" s="15">
        <v>113.94</v>
      </c>
      <c r="Z25" s="15">
        <v>115.2</v>
      </c>
      <c r="AA25" s="15">
        <v>115.6</v>
      </c>
      <c r="AB25" s="34">
        <v>118.21</v>
      </c>
      <c r="AC25" s="34">
        <v>118.74</v>
      </c>
      <c r="AD25" s="34">
        <v>119.05</v>
      </c>
      <c r="AE25" s="34">
        <v>119.59</v>
      </c>
      <c r="AF25" s="34">
        <v>120.25</v>
      </c>
      <c r="AG25" s="34">
        <v>121.02</v>
      </c>
      <c r="AH25" s="34">
        <v>122.35</v>
      </c>
      <c r="AI25" s="34">
        <v>123.68</v>
      </c>
      <c r="AJ25" s="34">
        <v>124.92</v>
      </c>
      <c r="AK25" s="34">
        <v>127.92</v>
      </c>
      <c r="AL25" s="34">
        <v>127.44</v>
      </c>
      <c r="AM25" s="34">
        <v>127.89</v>
      </c>
      <c r="AN25" s="3">
        <v>128</v>
      </c>
      <c r="AO25" s="3">
        <v>126.86</v>
      </c>
      <c r="AP25" s="3">
        <v>127.8</v>
      </c>
      <c r="AQ25" s="3">
        <v>126.7</v>
      </c>
      <c r="AR25" s="3">
        <v>127.35</v>
      </c>
      <c r="AS25" s="3">
        <v>127.09</v>
      </c>
      <c r="AT25" s="3">
        <v>128.22</v>
      </c>
      <c r="AU25" s="3">
        <v>128.82</v>
      </c>
      <c r="AV25" s="3">
        <v>127.52</v>
      </c>
      <c r="AW25" s="3">
        <v>128.30000000000001</v>
      </c>
      <c r="AX25" s="3">
        <v>128.55000000000001</v>
      </c>
      <c r="AY25" s="3">
        <v>129.53</v>
      </c>
      <c r="AZ25" s="7">
        <v>130.19</v>
      </c>
      <c r="BA25" s="7">
        <v>130.94999999999999</v>
      </c>
      <c r="BB25" s="7">
        <v>131.75</v>
      </c>
      <c r="BC25" s="7">
        <v>130.85</v>
      </c>
      <c r="BD25" s="7">
        <v>131.41999999999999</v>
      </c>
      <c r="BE25" s="7">
        <v>131.91999999999999</v>
      </c>
      <c r="BF25" s="7">
        <v>132.84</v>
      </c>
      <c r="BG25" s="7">
        <v>132.94</v>
      </c>
      <c r="BH25" s="7">
        <v>132.41</v>
      </c>
      <c r="BI25" s="7">
        <v>132.96</v>
      </c>
      <c r="BJ25" s="7">
        <v>133.22</v>
      </c>
      <c r="BK25" s="6">
        <v>133.72999999999999</v>
      </c>
      <c r="BL25" s="11">
        <v>134.78</v>
      </c>
      <c r="BM25" s="11">
        <v>134.9</v>
      </c>
      <c r="BN25" s="11">
        <v>134.91</v>
      </c>
      <c r="BO25" s="11">
        <v>135.02000000000001</v>
      </c>
      <c r="BP25" s="11">
        <v>135.02000000000001</v>
      </c>
      <c r="BQ25" s="11">
        <v>135.12</v>
      </c>
      <c r="BR25" s="11">
        <v>135.52000000000001</v>
      </c>
      <c r="BS25" s="11">
        <v>135.76</v>
      </c>
      <c r="BT25" s="11">
        <v>135.08000000000001</v>
      </c>
      <c r="BU25" s="11">
        <v>135.65</v>
      </c>
      <c r="BV25" s="11">
        <v>135.74</v>
      </c>
      <c r="BW25" s="11">
        <v>135.93</v>
      </c>
    </row>
    <row r="26" spans="1:75" x14ac:dyDescent="0.25">
      <c r="A26" s="13" t="s">
        <v>63</v>
      </c>
      <c r="B26" s="35"/>
      <c r="C26" s="35"/>
      <c r="D26" s="33"/>
      <c r="E26" s="33"/>
      <c r="F26" s="33"/>
      <c r="G26" s="33"/>
      <c r="H26" s="33">
        <f t="shared" ref="H26:AA26" si="4">AVERAGE(E25:H25)*0.98</f>
        <v>107.83674999999999</v>
      </c>
      <c r="I26" s="33">
        <f t="shared" si="4"/>
        <v>107.88085</v>
      </c>
      <c r="J26" s="33">
        <f t="shared" si="4"/>
        <v>107.92984999999999</v>
      </c>
      <c r="K26" s="33">
        <f t="shared" si="4"/>
        <v>107.92494999999998</v>
      </c>
      <c r="L26" s="33">
        <f t="shared" si="4"/>
        <v>107.84654999999998</v>
      </c>
      <c r="M26" s="33">
        <f t="shared" si="4"/>
        <v>107.86125</v>
      </c>
      <c r="N26" s="33">
        <f t="shared" si="4"/>
        <v>107.8</v>
      </c>
      <c r="O26" s="33">
        <f t="shared" si="4"/>
        <v>107.72159999999998</v>
      </c>
      <c r="P26" s="36">
        <f t="shared" si="4"/>
        <v>107.86125</v>
      </c>
      <c r="Q26" s="36">
        <f t="shared" si="4"/>
        <v>107.92984999999999</v>
      </c>
      <c r="R26" s="36">
        <f t="shared" si="4"/>
        <v>108.0891</v>
      </c>
      <c r="S26" s="36">
        <f t="shared" si="4"/>
        <v>108.34635</v>
      </c>
      <c r="T26" s="36">
        <f t="shared" si="4"/>
        <v>108.50315000000001</v>
      </c>
      <c r="U26" s="36">
        <f t="shared" si="4"/>
        <v>108.72855</v>
      </c>
      <c r="V26" s="36">
        <f t="shared" si="4"/>
        <v>109.12545</v>
      </c>
      <c r="W26" s="36">
        <f t="shared" si="4"/>
        <v>109.5689</v>
      </c>
      <c r="X26" s="36">
        <f t="shared" si="4"/>
        <v>109.88740000000001</v>
      </c>
      <c r="Y26" s="36">
        <f t="shared" si="4"/>
        <v>110.53175</v>
      </c>
      <c r="Z26" s="36">
        <f t="shared" si="4"/>
        <v>111.27165000000001</v>
      </c>
      <c r="AA26" s="36">
        <f t="shared" si="4"/>
        <v>111.97234999999999</v>
      </c>
      <c r="AB26" s="34">
        <v>113.42</v>
      </c>
      <c r="AC26" s="34">
        <v>114.6</v>
      </c>
      <c r="AD26" s="34">
        <v>115.54</v>
      </c>
      <c r="AE26" s="34">
        <v>116.52</v>
      </c>
      <c r="AF26" s="34">
        <v>117.02</v>
      </c>
      <c r="AG26" s="34">
        <v>117.58</v>
      </c>
      <c r="AH26" s="34">
        <v>118.39</v>
      </c>
      <c r="AI26" s="34">
        <v>119.39</v>
      </c>
      <c r="AJ26" s="34">
        <v>120.53</v>
      </c>
      <c r="AK26" s="34">
        <v>122.22</v>
      </c>
      <c r="AL26" s="34">
        <v>123.47</v>
      </c>
      <c r="AM26" s="34">
        <v>124.5</v>
      </c>
      <c r="AN26" s="14">
        <v>125.26</v>
      </c>
      <c r="AO26" s="14">
        <v>125</v>
      </c>
      <c r="AP26" s="14">
        <v>125.08</v>
      </c>
      <c r="AQ26" s="14">
        <v>124.79</v>
      </c>
      <c r="AR26" s="14">
        <v>124.63</v>
      </c>
      <c r="AS26" s="14">
        <v>124.69</v>
      </c>
      <c r="AT26" s="14">
        <v>124.79</v>
      </c>
      <c r="AU26" s="14">
        <v>125.31</v>
      </c>
      <c r="AV26" s="14">
        <v>125.35</v>
      </c>
      <c r="AW26" s="14">
        <v>125.65</v>
      </c>
      <c r="AX26" s="14">
        <v>125.73</v>
      </c>
      <c r="AY26" s="14">
        <v>125.91</v>
      </c>
      <c r="AZ26" s="15">
        <v>126.56</v>
      </c>
      <c r="BA26" s="15">
        <v>127.21</v>
      </c>
      <c r="BB26" s="15">
        <v>127.99</v>
      </c>
      <c r="BC26" s="15">
        <v>128.32</v>
      </c>
      <c r="BD26" s="15">
        <v>128.62</v>
      </c>
      <c r="BE26" s="15">
        <v>128.86000000000001</v>
      </c>
      <c r="BF26" s="15">
        <v>129.12</v>
      </c>
      <c r="BG26" s="15">
        <v>129.63</v>
      </c>
      <c r="BH26" s="15">
        <v>129.88</v>
      </c>
      <c r="BI26" s="15">
        <v>130.13</v>
      </c>
      <c r="BJ26" s="15">
        <v>130.22</v>
      </c>
      <c r="BK26" s="6">
        <v>130.41999999999999</v>
      </c>
      <c r="BL26" s="12">
        <v>130.97</v>
      </c>
      <c r="BM26" s="12">
        <v>131.44999999999999</v>
      </c>
      <c r="BN26" s="12">
        <v>131.86000000000001</v>
      </c>
      <c r="BO26" s="12">
        <v>132.19999999999999</v>
      </c>
      <c r="BP26" s="12">
        <v>132.26</v>
      </c>
      <c r="BQ26" s="12">
        <v>132.32</v>
      </c>
      <c r="BR26" s="12">
        <v>132.47</v>
      </c>
      <c r="BS26" s="12">
        <v>132.65</v>
      </c>
      <c r="BT26" s="12">
        <v>132.66</v>
      </c>
      <c r="BU26" s="12">
        <v>132.79</v>
      </c>
      <c r="BV26" s="12">
        <v>132.85</v>
      </c>
      <c r="BW26" s="12">
        <v>132.88999999999999</v>
      </c>
    </row>
    <row r="27" spans="1:75" x14ac:dyDescent="0.25">
      <c r="A27" s="8" t="s">
        <v>64</v>
      </c>
      <c r="B27" s="32"/>
      <c r="C27" s="3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>
        <f>AVERAGE(C25:N25)*0.98</f>
        <v>107.73956666666666</v>
      </c>
      <c r="O27" s="25">
        <f>AVERAGE(D25:O25)*0.98</f>
        <v>107.79673333333334</v>
      </c>
      <c r="P27" s="26">
        <f t="shared" ref="P27:BW27" si="5">AVERAGE(E25:P25)*0.98</f>
        <v>107.8481833333333</v>
      </c>
      <c r="Q27" s="26">
        <f t="shared" si="5"/>
        <v>107.89064999999998</v>
      </c>
      <c r="R27" s="26">
        <f t="shared" si="5"/>
        <v>107.93965</v>
      </c>
      <c r="S27" s="26">
        <f t="shared" si="5"/>
        <v>107.99763333333333</v>
      </c>
      <c r="T27" s="26">
        <f t="shared" si="5"/>
        <v>108.07031666666666</v>
      </c>
      <c r="U27" s="26">
        <f t="shared" si="5"/>
        <v>108.17321666666666</v>
      </c>
      <c r="V27" s="26">
        <f t="shared" si="5"/>
        <v>108.33818333333335</v>
      </c>
      <c r="W27" s="26">
        <f t="shared" si="5"/>
        <v>108.54561666666667</v>
      </c>
      <c r="X27" s="26">
        <f t="shared" si="5"/>
        <v>108.75060000000001</v>
      </c>
      <c r="Y27" s="26">
        <f t="shared" si="5"/>
        <v>109.06338333333333</v>
      </c>
      <c r="Z27" s="26">
        <f t="shared" si="5"/>
        <v>109.49540000000002</v>
      </c>
      <c r="AA27" s="26">
        <f t="shared" si="5"/>
        <v>109.96253333333333</v>
      </c>
      <c r="AB27" s="25">
        <f t="shared" si="5"/>
        <v>110.60443333333335</v>
      </c>
      <c r="AC27" s="25">
        <f t="shared" si="5"/>
        <v>111.28635</v>
      </c>
      <c r="AD27" s="25">
        <f t="shared" si="5"/>
        <v>111.97969999999998</v>
      </c>
      <c r="AE27" s="25">
        <f t="shared" si="5"/>
        <v>112.68693333333333</v>
      </c>
      <c r="AF27" s="25">
        <f t="shared" si="5"/>
        <v>113.44316666666666</v>
      </c>
      <c r="AG27" s="25">
        <f t="shared" si="5"/>
        <v>114.23614999999999</v>
      </c>
      <c r="AH27" s="25">
        <f t="shared" si="5"/>
        <v>115.06669999999998</v>
      </c>
      <c r="AI27" s="25">
        <f t="shared" si="5"/>
        <v>115.96013333333332</v>
      </c>
      <c r="AJ27" s="25">
        <f t="shared" si="5"/>
        <v>116.99158333333332</v>
      </c>
      <c r="AK27" s="25">
        <f t="shared" si="5"/>
        <v>118.13328333333335</v>
      </c>
      <c r="AL27" s="25">
        <f t="shared" si="5"/>
        <v>119.13288333333334</v>
      </c>
      <c r="AM27" s="25">
        <f t="shared" si="5"/>
        <v>120.1365666666667</v>
      </c>
      <c r="AN27" s="23">
        <f t="shared" si="5"/>
        <v>120.93608333333334</v>
      </c>
      <c r="AO27" s="23">
        <f t="shared" si="5"/>
        <v>121.59921666666666</v>
      </c>
      <c r="AP27" s="23">
        <f t="shared" si="5"/>
        <v>122.3138</v>
      </c>
      <c r="AQ27" s="23">
        <f t="shared" si="5"/>
        <v>122.89444999999998</v>
      </c>
      <c r="AR27" s="23">
        <f t="shared" si="5"/>
        <v>123.47428333333332</v>
      </c>
      <c r="AS27" s="23">
        <f t="shared" si="5"/>
        <v>123.96999999999998</v>
      </c>
      <c r="AT27" s="23">
        <f t="shared" si="5"/>
        <v>124.44938333333333</v>
      </c>
      <c r="AU27" s="23">
        <f t="shared" si="5"/>
        <v>124.86914999999998</v>
      </c>
      <c r="AV27" s="23">
        <f t="shared" si="5"/>
        <v>125.08148333333332</v>
      </c>
      <c r="AW27" s="23">
        <f t="shared" si="5"/>
        <v>125.11251666666666</v>
      </c>
      <c r="AX27" s="23">
        <f t="shared" si="5"/>
        <v>125.20316666666666</v>
      </c>
      <c r="AY27" s="23">
        <f t="shared" si="5"/>
        <v>125.33709999999999</v>
      </c>
      <c r="AZ27" s="23">
        <f t="shared" si="5"/>
        <v>125.51595000000002</v>
      </c>
      <c r="BA27" s="23">
        <f t="shared" si="5"/>
        <v>125.84996666666666</v>
      </c>
      <c r="BB27" s="23">
        <f t="shared" si="5"/>
        <v>126.17255</v>
      </c>
      <c r="BC27" s="23">
        <f t="shared" si="5"/>
        <v>126.51146666666666</v>
      </c>
      <c r="BD27" s="23">
        <f t="shared" si="5"/>
        <v>126.84385</v>
      </c>
      <c r="BE27" s="23">
        <f t="shared" si="5"/>
        <v>127.23830000000001</v>
      </c>
      <c r="BF27" s="23">
        <f t="shared" si="5"/>
        <v>127.6156</v>
      </c>
      <c r="BG27" s="23">
        <f t="shared" si="5"/>
        <v>127.95206666666667</v>
      </c>
      <c r="BH27" s="23">
        <f t="shared" si="5"/>
        <v>128.35141666666667</v>
      </c>
      <c r="BI27" s="23">
        <f t="shared" si="5"/>
        <v>128.73198333333335</v>
      </c>
      <c r="BJ27" s="23">
        <f t="shared" si="5"/>
        <v>129.11336666666671</v>
      </c>
      <c r="BK27" s="23">
        <f t="shared" si="5"/>
        <v>129.45636666666667</v>
      </c>
      <c r="BL27" s="23">
        <f t="shared" si="5"/>
        <v>129.83121666666665</v>
      </c>
      <c r="BM27" s="23">
        <f t="shared" si="5"/>
        <v>130.15379999999999</v>
      </c>
      <c r="BN27" s="23">
        <f t="shared" si="5"/>
        <v>130.41186666666667</v>
      </c>
      <c r="BO27" s="23">
        <f t="shared" si="5"/>
        <v>130.75241666666665</v>
      </c>
      <c r="BP27" s="23">
        <f t="shared" si="5"/>
        <v>131.04641666666669</v>
      </c>
      <c r="BQ27" s="23">
        <f t="shared" si="5"/>
        <v>131.30774999999997</v>
      </c>
      <c r="BR27" s="23">
        <f t="shared" si="5"/>
        <v>131.52661666666668</v>
      </c>
      <c r="BS27" s="23">
        <f t="shared" si="5"/>
        <v>131.75691666666668</v>
      </c>
      <c r="BT27" s="23">
        <f t="shared" si="5"/>
        <v>131.97496666666666</v>
      </c>
      <c r="BU27" s="23">
        <f t="shared" si="5"/>
        <v>132.19465</v>
      </c>
      <c r="BV27" s="23">
        <f t="shared" si="5"/>
        <v>132.40044999999998</v>
      </c>
      <c r="BW27" s="23">
        <f t="shared" si="5"/>
        <v>132.58011666666667</v>
      </c>
    </row>
    <row r="28" spans="1:75" x14ac:dyDescent="0.25">
      <c r="B28" s="62"/>
      <c r="C28" s="62"/>
      <c r="D28" s="62"/>
      <c r="E28" s="62"/>
    </row>
    <row r="29" spans="1:75" x14ac:dyDescent="0.25">
      <c r="A29" s="13" t="s">
        <v>93</v>
      </c>
      <c r="B29" s="35"/>
      <c r="C29" s="35"/>
      <c r="D29" s="33"/>
      <c r="E29" s="33"/>
      <c r="F29" s="33"/>
      <c r="G29" s="33"/>
      <c r="H29" s="33"/>
      <c r="I29" s="33"/>
      <c r="J29" s="33"/>
      <c r="K29" s="90" t="s">
        <v>94</v>
      </c>
      <c r="L29" s="33"/>
      <c r="M29" s="33"/>
      <c r="N29" s="33"/>
      <c r="O29" s="87"/>
      <c r="P29" s="87">
        <f>B2</f>
        <v>2818</v>
      </c>
      <c r="Q29" s="87">
        <f>P29</f>
        <v>2818</v>
      </c>
      <c r="R29" s="87">
        <f t="shared" ref="R29:Z30" si="6">Q29</f>
        <v>2818</v>
      </c>
      <c r="S29" s="87">
        <f t="shared" si="6"/>
        <v>2818</v>
      </c>
      <c r="T29" s="87">
        <f t="shared" si="6"/>
        <v>2818</v>
      </c>
      <c r="U29" s="87">
        <f t="shared" si="6"/>
        <v>2818</v>
      </c>
      <c r="V29" s="87">
        <f t="shared" si="6"/>
        <v>2818</v>
      </c>
      <c r="W29" s="87">
        <f t="shared" si="6"/>
        <v>2818</v>
      </c>
      <c r="X29" s="87">
        <f t="shared" si="6"/>
        <v>2818</v>
      </c>
      <c r="Y29" s="86">
        <f>X29*1.02</f>
        <v>2874.36</v>
      </c>
      <c r="Z29" s="87">
        <f>Y29</f>
        <v>2874.36</v>
      </c>
      <c r="AA29" s="87">
        <f t="shared" ref="AA29:AK30" si="7">Z29</f>
        <v>2874.36</v>
      </c>
      <c r="AB29" s="87">
        <f t="shared" si="7"/>
        <v>2874.36</v>
      </c>
      <c r="AC29" s="86">
        <f>AB29*1.02</f>
        <v>2931.8472000000002</v>
      </c>
      <c r="AD29" s="87">
        <f>AC29</f>
        <v>2931.8472000000002</v>
      </c>
      <c r="AE29" s="86">
        <f>AD29*1.02</f>
        <v>2990.484144</v>
      </c>
      <c r="AF29" s="87">
        <f>AE29</f>
        <v>2990.484144</v>
      </c>
      <c r="AG29" s="86">
        <f>AF29*1.02</f>
        <v>3050.2938268799999</v>
      </c>
      <c r="AH29" s="87">
        <f>AG29</f>
        <v>3050.2938268799999</v>
      </c>
      <c r="AI29" s="87">
        <f>AH29</f>
        <v>3050.2938268799999</v>
      </c>
      <c r="AJ29" s="86">
        <f>AI29*1.02</f>
        <v>3111.2997034176001</v>
      </c>
      <c r="AK29" s="87">
        <f>AJ29</f>
        <v>3111.2997034176001</v>
      </c>
      <c r="AL29" s="87">
        <f t="shared" ref="AL29:BA30" si="8">AK29</f>
        <v>3111.2997034176001</v>
      </c>
      <c r="AM29" s="86">
        <f>AL29*1.02</f>
        <v>3173.5256974859522</v>
      </c>
      <c r="AN29" s="86">
        <f>AM29*1.02</f>
        <v>3236.9962114356713</v>
      </c>
      <c r="AO29" s="87">
        <f t="shared" si="8"/>
        <v>3236.9962114356713</v>
      </c>
      <c r="AP29" s="87">
        <f t="shared" si="8"/>
        <v>3236.9962114356713</v>
      </c>
      <c r="AQ29" s="87">
        <f t="shared" si="8"/>
        <v>3236.9962114356713</v>
      </c>
      <c r="AR29" s="87">
        <f t="shared" si="8"/>
        <v>3236.9962114356713</v>
      </c>
      <c r="AS29" s="87">
        <f t="shared" si="8"/>
        <v>3236.9962114356713</v>
      </c>
      <c r="AT29" s="87">
        <f t="shared" si="8"/>
        <v>3236.9962114356713</v>
      </c>
      <c r="AU29" s="87">
        <f t="shared" si="8"/>
        <v>3236.9962114356713</v>
      </c>
      <c r="AV29" s="87">
        <f t="shared" si="8"/>
        <v>3236.9962114356713</v>
      </c>
      <c r="AW29" s="87">
        <f t="shared" si="8"/>
        <v>3236.9962114356713</v>
      </c>
      <c r="AX29" s="87">
        <f t="shared" si="8"/>
        <v>3236.9962114356713</v>
      </c>
      <c r="AY29" s="86">
        <f>AX29*1.02</f>
        <v>3301.7361356643846</v>
      </c>
      <c r="AZ29" s="87">
        <f t="shared" si="8"/>
        <v>3301.7361356643846</v>
      </c>
      <c r="BA29" s="87">
        <f t="shared" si="8"/>
        <v>3301.7361356643846</v>
      </c>
      <c r="BB29" s="87">
        <f t="shared" ref="BB29:BQ30" si="9">BA29</f>
        <v>3301.7361356643846</v>
      </c>
      <c r="BC29" s="87">
        <f t="shared" si="9"/>
        <v>3301.7361356643846</v>
      </c>
      <c r="BD29" s="87">
        <f t="shared" si="9"/>
        <v>3301.7361356643846</v>
      </c>
      <c r="BE29" s="86">
        <f>BD29*1.02</f>
        <v>3367.7708583776725</v>
      </c>
      <c r="BF29" s="87">
        <f t="shared" si="9"/>
        <v>3367.7708583776725</v>
      </c>
      <c r="BG29" s="87">
        <f t="shared" si="9"/>
        <v>3367.7708583776725</v>
      </c>
      <c r="BH29" s="87">
        <f t="shared" si="9"/>
        <v>3367.7708583776725</v>
      </c>
      <c r="BI29" s="87">
        <f t="shared" si="9"/>
        <v>3367.7708583776725</v>
      </c>
      <c r="BJ29" s="87">
        <f t="shared" si="9"/>
        <v>3367.7708583776725</v>
      </c>
      <c r="BK29" s="87">
        <f t="shared" si="9"/>
        <v>3367.7708583776725</v>
      </c>
      <c r="BL29" s="87">
        <f t="shared" si="9"/>
        <v>3367.7708583776725</v>
      </c>
      <c r="BM29" s="87">
        <f t="shared" si="9"/>
        <v>3367.7708583776725</v>
      </c>
      <c r="BN29" s="87">
        <f t="shared" si="9"/>
        <v>3367.7708583776725</v>
      </c>
      <c r="BO29" s="87">
        <f t="shared" si="9"/>
        <v>3367.7708583776725</v>
      </c>
      <c r="BP29" s="86">
        <f>BO29*1.02</f>
        <v>3435.1262755452262</v>
      </c>
      <c r="BQ29" s="87">
        <f t="shared" si="9"/>
        <v>3435.1262755452262</v>
      </c>
      <c r="BR29" s="87">
        <f t="shared" ref="BR29:BW30" si="10">BQ29</f>
        <v>3435.1262755452262</v>
      </c>
      <c r="BS29" s="87">
        <f t="shared" si="10"/>
        <v>3435.1262755452262</v>
      </c>
      <c r="BT29" s="87">
        <f t="shared" si="10"/>
        <v>3435.1262755452262</v>
      </c>
      <c r="BU29" s="87">
        <f t="shared" si="10"/>
        <v>3435.1262755452262</v>
      </c>
      <c r="BV29" s="87">
        <f t="shared" si="10"/>
        <v>3435.1262755452262</v>
      </c>
      <c r="BW29" s="87">
        <f t="shared" si="10"/>
        <v>3435.1262755452262</v>
      </c>
    </row>
    <row r="30" spans="1:75" x14ac:dyDescent="0.25">
      <c r="A30" s="13" t="s">
        <v>95</v>
      </c>
      <c r="B30" s="35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87"/>
      <c r="P30" s="87">
        <f>P29</f>
        <v>2818</v>
      </c>
      <c r="Q30" s="87">
        <f>P30</f>
        <v>2818</v>
      </c>
      <c r="R30" s="87">
        <f t="shared" si="6"/>
        <v>2818</v>
      </c>
      <c r="S30" s="87">
        <f t="shared" si="6"/>
        <v>2818</v>
      </c>
      <c r="T30" s="87">
        <f t="shared" si="6"/>
        <v>2818</v>
      </c>
      <c r="U30" s="87">
        <f t="shared" si="6"/>
        <v>2818</v>
      </c>
      <c r="V30" s="87">
        <f t="shared" si="6"/>
        <v>2818</v>
      </c>
      <c r="W30" s="87">
        <f t="shared" si="6"/>
        <v>2818</v>
      </c>
      <c r="X30" s="87">
        <f t="shared" si="6"/>
        <v>2818</v>
      </c>
      <c r="Y30" s="87">
        <f t="shared" si="6"/>
        <v>2818</v>
      </c>
      <c r="Z30" s="87">
        <f t="shared" si="6"/>
        <v>2818</v>
      </c>
      <c r="AA30" s="86">
        <f>Z30*1.02</f>
        <v>2874.36</v>
      </c>
      <c r="AB30" s="87">
        <f t="shared" si="7"/>
        <v>2874.36</v>
      </c>
      <c r="AC30" s="87">
        <f t="shared" si="7"/>
        <v>2874.36</v>
      </c>
      <c r="AD30" s="87">
        <f t="shared" si="7"/>
        <v>2874.36</v>
      </c>
      <c r="AE30" s="87">
        <f t="shared" si="7"/>
        <v>2874.36</v>
      </c>
      <c r="AF30" s="86">
        <f>AE30*1.02</f>
        <v>2931.8472000000002</v>
      </c>
      <c r="AG30" s="87">
        <f t="shared" si="7"/>
        <v>2931.8472000000002</v>
      </c>
      <c r="AH30" s="87">
        <f t="shared" si="7"/>
        <v>2931.8472000000002</v>
      </c>
      <c r="AI30" s="86">
        <f>AH30*1.02</f>
        <v>2990.484144</v>
      </c>
      <c r="AJ30" s="87">
        <f t="shared" si="7"/>
        <v>2990.484144</v>
      </c>
      <c r="AK30" s="87">
        <f t="shared" si="7"/>
        <v>2990.484144</v>
      </c>
      <c r="AL30" s="86">
        <f>AK30*1.02</f>
        <v>3050.2938268799999</v>
      </c>
      <c r="AM30" s="87">
        <f t="shared" ref="AM30" si="11">AL30</f>
        <v>3050.2938268799999</v>
      </c>
      <c r="AN30" s="86">
        <f>AM30*1.02</f>
        <v>3111.2997034176001</v>
      </c>
      <c r="AO30" s="87">
        <f t="shared" si="8"/>
        <v>3111.2997034176001</v>
      </c>
      <c r="AP30" s="86">
        <f>AO30*1.02</f>
        <v>3173.5256974859522</v>
      </c>
      <c r="AQ30" s="87">
        <f t="shared" si="8"/>
        <v>3173.5256974859522</v>
      </c>
      <c r="AR30" s="87">
        <f t="shared" si="8"/>
        <v>3173.5256974859522</v>
      </c>
      <c r="AS30" s="87">
        <f t="shared" si="8"/>
        <v>3173.5256974859522</v>
      </c>
      <c r="AT30" s="86">
        <f>AS30*1.02</f>
        <v>3236.9962114356713</v>
      </c>
      <c r="AU30" s="87">
        <f t="shared" si="8"/>
        <v>3236.9962114356713</v>
      </c>
      <c r="AV30" s="87">
        <f t="shared" si="8"/>
        <v>3236.9962114356713</v>
      </c>
      <c r="AW30" s="87">
        <f t="shared" si="8"/>
        <v>3236.9962114356713</v>
      </c>
      <c r="AX30" s="87">
        <f t="shared" si="8"/>
        <v>3236.9962114356713</v>
      </c>
      <c r="AY30" s="87">
        <f t="shared" si="8"/>
        <v>3236.9962114356713</v>
      </c>
      <c r="AZ30" s="87">
        <f t="shared" si="8"/>
        <v>3236.9962114356713</v>
      </c>
      <c r="BA30" s="87">
        <f t="shared" si="8"/>
        <v>3236.9962114356713</v>
      </c>
      <c r="BB30" s="87">
        <f t="shared" si="9"/>
        <v>3236.9962114356713</v>
      </c>
      <c r="BC30" s="86">
        <f>BB30*1.02</f>
        <v>3301.7361356643846</v>
      </c>
      <c r="BD30" s="87">
        <f t="shared" si="9"/>
        <v>3301.7361356643846</v>
      </c>
      <c r="BE30" s="87">
        <f t="shared" si="9"/>
        <v>3301.7361356643846</v>
      </c>
      <c r="BF30" s="87">
        <f t="shared" si="9"/>
        <v>3301.7361356643846</v>
      </c>
      <c r="BG30" s="87">
        <f t="shared" si="9"/>
        <v>3301.7361356643846</v>
      </c>
      <c r="BH30" s="87">
        <f t="shared" si="9"/>
        <v>3301.7361356643846</v>
      </c>
      <c r="BI30" s="87">
        <f t="shared" si="9"/>
        <v>3301.7361356643846</v>
      </c>
      <c r="BJ30" s="86">
        <f>BI30*1.02</f>
        <v>3367.7708583776725</v>
      </c>
      <c r="BK30" s="87">
        <f t="shared" si="9"/>
        <v>3367.7708583776725</v>
      </c>
      <c r="BL30" s="87">
        <f t="shared" si="9"/>
        <v>3367.7708583776725</v>
      </c>
      <c r="BM30" s="87">
        <f t="shared" si="9"/>
        <v>3367.7708583776725</v>
      </c>
      <c r="BN30" s="87">
        <f t="shared" si="9"/>
        <v>3367.7708583776725</v>
      </c>
      <c r="BO30" s="87">
        <f t="shared" si="9"/>
        <v>3367.7708583776725</v>
      </c>
      <c r="BP30" s="87">
        <f t="shared" si="9"/>
        <v>3367.7708583776725</v>
      </c>
      <c r="BQ30" s="87">
        <f t="shared" si="9"/>
        <v>3367.7708583776725</v>
      </c>
      <c r="BR30" s="86">
        <f>BQ30*1.02</f>
        <v>3435.1262755452262</v>
      </c>
      <c r="BS30" s="87">
        <f t="shared" si="10"/>
        <v>3435.1262755452262</v>
      </c>
      <c r="BT30" s="87">
        <f t="shared" si="10"/>
        <v>3435.1262755452262</v>
      </c>
      <c r="BU30" s="87">
        <f t="shared" si="10"/>
        <v>3435.1262755452262</v>
      </c>
      <c r="BV30" s="87">
        <f t="shared" si="10"/>
        <v>3435.1262755452262</v>
      </c>
      <c r="BW30" s="87">
        <f t="shared" si="10"/>
        <v>3435.1262755452262</v>
      </c>
    </row>
    <row r="31" spans="1:75" x14ac:dyDescent="0.25">
      <c r="B31" s="62"/>
      <c r="C31" s="62"/>
      <c r="D31" s="62"/>
      <c r="E31" s="62"/>
    </row>
    <row r="32" spans="1:75" x14ac:dyDescent="0.25">
      <c r="AR32" s="1"/>
    </row>
    <row r="33" spans="1:44" x14ac:dyDescent="0.25">
      <c r="AP33" s="62"/>
    </row>
    <row r="34" spans="1:44" x14ac:dyDescent="0.25">
      <c r="A34" s="61" t="s">
        <v>96</v>
      </c>
      <c r="B34" t="s">
        <v>97</v>
      </c>
      <c r="C34" t="s">
        <v>98</v>
      </c>
      <c r="D34" s="1" t="s">
        <v>99</v>
      </c>
      <c r="E34" s="1" t="s">
        <v>100</v>
      </c>
      <c r="AP34" s="62"/>
      <c r="AR34" s="62"/>
    </row>
    <row r="35" spans="1:44" x14ac:dyDescent="0.25">
      <c r="A35">
        <v>107.2</v>
      </c>
      <c r="B35" s="62">
        <v>43862</v>
      </c>
      <c r="C35" s="62">
        <v>43922</v>
      </c>
      <c r="F35" s="1" t="s">
        <v>102</v>
      </c>
      <c r="G35" s="1" t="s">
        <v>103</v>
      </c>
      <c r="H35" s="1"/>
      <c r="AP35" s="62"/>
      <c r="AR35" s="62"/>
    </row>
    <row r="36" spans="1:44" x14ac:dyDescent="0.25">
      <c r="A36">
        <f>ROUND(A35*1.02,2)</f>
        <v>109.34</v>
      </c>
      <c r="B36" s="62">
        <v>44409</v>
      </c>
      <c r="C36" s="62">
        <v>44470</v>
      </c>
      <c r="D36" s="62">
        <v>44470</v>
      </c>
      <c r="E36" s="62">
        <v>44531</v>
      </c>
      <c r="F36">
        <f>E36-C36</f>
        <v>61</v>
      </c>
      <c r="G36">
        <f>ROUND(F36*5/7,0)</f>
        <v>44</v>
      </c>
      <c r="AP36" s="62"/>
      <c r="AR36" s="62"/>
    </row>
    <row r="37" spans="1:44" x14ac:dyDescent="0.25">
      <c r="A37">
        <f t="shared" ref="A37:A46" si="12">ROUND(A36*1.02,2)</f>
        <v>111.53</v>
      </c>
      <c r="B37" s="62">
        <v>44531</v>
      </c>
      <c r="C37" s="62">
        <v>44593</v>
      </c>
      <c r="D37" s="62">
        <v>44621</v>
      </c>
      <c r="E37" s="62">
        <v>44682</v>
      </c>
      <c r="F37">
        <f t="shared" ref="F37:F45" si="13">E37-C37</f>
        <v>89</v>
      </c>
      <c r="G37">
        <f t="shared" ref="G37:G45" si="14">ROUND(F37*5/7,0)</f>
        <v>64</v>
      </c>
      <c r="AP37" s="62"/>
      <c r="AR37" s="62"/>
    </row>
    <row r="38" spans="1:44" x14ac:dyDescent="0.25">
      <c r="A38">
        <f t="shared" si="12"/>
        <v>113.76</v>
      </c>
      <c r="B38" s="62">
        <v>44593</v>
      </c>
      <c r="C38" s="62">
        <v>44652</v>
      </c>
      <c r="D38" s="62">
        <v>44713</v>
      </c>
      <c r="E38" s="62">
        <v>44774</v>
      </c>
      <c r="F38">
        <f t="shared" si="13"/>
        <v>122</v>
      </c>
      <c r="G38">
        <f t="shared" si="14"/>
        <v>87</v>
      </c>
      <c r="AP38" s="62"/>
      <c r="AR38" s="62"/>
    </row>
    <row r="39" spans="1:44" x14ac:dyDescent="0.25">
      <c r="A39">
        <f t="shared" si="12"/>
        <v>116.04</v>
      </c>
      <c r="B39" s="62">
        <v>44652</v>
      </c>
      <c r="C39" s="62">
        <v>44713</v>
      </c>
      <c r="D39" s="62">
        <v>44805</v>
      </c>
      <c r="E39" s="62">
        <v>44866</v>
      </c>
      <c r="F39">
        <f>E39-C39</f>
        <v>153</v>
      </c>
      <c r="G39">
        <f t="shared" si="14"/>
        <v>109</v>
      </c>
      <c r="AP39" s="62"/>
      <c r="AR39" s="62"/>
    </row>
    <row r="40" spans="1:44" x14ac:dyDescent="0.25">
      <c r="A40">
        <f t="shared" si="12"/>
        <v>118.36</v>
      </c>
      <c r="B40" s="62">
        <v>44743</v>
      </c>
      <c r="C40" s="62">
        <v>44805</v>
      </c>
      <c r="D40" s="62">
        <v>44866</v>
      </c>
      <c r="E40" s="62">
        <v>44927</v>
      </c>
      <c r="F40">
        <f t="shared" si="13"/>
        <v>122</v>
      </c>
      <c r="G40">
        <f t="shared" si="14"/>
        <v>87</v>
      </c>
      <c r="AP40" s="62"/>
      <c r="AR40" s="62"/>
    </row>
    <row r="41" spans="1:44" x14ac:dyDescent="0.25">
      <c r="A41">
        <f t="shared" si="12"/>
        <v>120.73</v>
      </c>
      <c r="B41" s="62">
        <v>44835</v>
      </c>
      <c r="C41" s="62">
        <v>44896</v>
      </c>
      <c r="D41" s="62">
        <v>44927</v>
      </c>
      <c r="E41" s="62">
        <v>44986</v>
      </c>
      <c r="F41">
        <f t="shared" si="13"/>
        <v>90</v>
      </c>
      <c r="G41">
        <f t="shared" si="14"/>
        <v>64</v>
      </c>
      <c r="AP41" s="62"/>
      <c r="AR41" s="62"/>
    </row>
    <row r="42" spans="1:44" x14ac:dyDescent="0.25">
      <c r="A42">
        <f t="shared" si="12"/>
        <v>123.14</v>
      </c>
      <c r="B42" s="62">
        <v>44866</v>
      </c>
      <c r="C42" s="62">
        <v>44927</v>
      </c>
      <c r="D42" s="62">
        <v>45047</v>
      </c>
      <c r="E42" s="62">
        <v>45108</v>
      </c>
      <c r="F42">
        <f t="shared" si="13"/>
        <v>181</v>
      </c>
      <c r="G42">
        <f t="shared" si="14"/>
        <v>129</v>
      </c>
      <c r="AP42" s="62"/>
      <c r="AR42" s="62"/>
    </row>
    <row r="43" spans="1:44" x14ac:dyDescent="0.25">
      <c r="A43">
        <f t="shared" si="12"/>
        <v>125.6</v>
      </c>
      <c r="B43" s="62">
        <v>45200</v>
      </c>
      <c r="C43" s="62">
        <v>45261</v>
      </c>
      <c r="D43" s="62">
        <v>45323</v>
      </c>
      <c r="E43" s="62">
        <v>45383</v>
      </c>
      <c r="F43">
        <f t="shared" si="13"/>
        <v>122</v>
      </c>
      <c r="G43">
        <f t="shared" si="14"/>
        <v>87</v>
      </c>
      <c r="AP43" s="62"/>
      <c r="AR43" s="62"/>
    </row>
    <row r="44" spans="1:44" x14ac:dyDescent="0.25">
      <c r="A44">
        <f t="shared" si="12"/>
        <v>128.11000000000001</v>
      </c>
      <c r="B44" s="62">
        <v>45383</v>
      </c>
      <c r="C44" s="62">
        <v>45444</v>
      </c>
      <c r="D44" s="62">
        <v>45536</v>
      </c>
      <c r="E44" s="62">
        <v>45597</v>
      </c>
      <c r="F44">
        <f t="shared" si="13"/>
        <v>153</v>
      </c>
      <c r="G44">
        <f t="shared" si="14"/>
        <v>109</v>
      </c>
    </row>
    <row r="45" spans="1:44" x14ac:dyDescent="0.25">
      <c r="A45">
        <f t="shared" si="12"/>
        <v>130.66999999999999</v>
      </c>
      <c r="B45" s="62">
        <v>45658</v>
      </c>
      <c r="C45" s="62">
        <v>45717</v>
      </c>
      <c r="D45" s="62">
        <v>45778</v>
      </c>
      <c r="E45" s="62">
        <v>45839</v>
      </c>
      <c r="F45">
        <f t="shared" si="13"/>
        <v>122</v>
      </c>
      <c r="G45">
        <f t="shared" si="14"/>
        <v>87</v>
      </c>
    </row>
    <row r="46" spans="1:44" x14ac:dyDescent="0.25">
      <c r="A46">
        <f t="shared" si="12"/>
        <v>133.28</v>
      </c>
      <c r="B46" s="62"/>
      <c r="H46" s="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1BFB-35F8-4943-BD51-ADEB2756512F}">
  <dimension ref="A1:BW46"/>
  <sheetViews>
    <sheetView workbookViewId="0">
      <selection activeCell="H15" sqref="H15"/>
    </sheetView>
  </sheetViews>
  <sheetFormatPr baseColWidth="10" defaultColWidth="9.109375" defaultRowHeight="13.2" x14ac:dyDescent="0.25"/>
  <cols>
    <col min="1" max="1" width="34.88671875" customWidth="1"/>
    <col min="2" max="2" width="12.109375" bestFit="1" customWidth="1"/>
    <col min="3" max="3" width="13.33203125" bestFit="1" customWidth="1"/>
    <col min="4" max="4" width="19" bestFit="1" customWidth="1"/>
    <col min="5" max="5" width="9.109375" customWidth="1"/>
  </cols>
  <sheetData>
    <row r="1" spans="1:13" x14ac:dyDescent="0.25">
      <c r="A1" s="37" t="s">
        <v>117</v>
      </c>
      <c r="B1" s="38"/>
      <c r="C1" s="39"/>
      <c r="D1" s="39"/>
      <c r="E1" s="39"/>
      <c r="F1" s="39"/>
      <c r="G1" s="40"/>
      <c r="H1" s="84"/>
    </row>
    <row r="2" spans="1:13" x14ac:dyDescent="0.25">
      <c r="A2" s="41" t="s">
        <v>43</v>
      </c>
      <c r="B2" s="53">
        <f>'ALL SECTORS (CP - PC)'!D4</f>
        <v>2818</v>
      </c>
      <c r="D2" s="27"/>
      <c r="E2" s="27"/>
      <c r="F2" s="27"/>
      <c r="G2" s="42"/>
      <c r="H2" s="83"/>
      <c r="I2" s="27"/>
      <c r="J2" s="27"/>
      <c r="K2" s="27"/>
      <c r="L2" s="27"/>
      <c r="M2" s="27"/>
    </row>
    <row r="3" spans="1:13" x14ac:dyDescent="0.25">
      <c r="A3" s="43"/>
      <c r="B3" s="27"/>
      <c r="C3" s="27"/>
      <c r="D3" s="27"/>
      <c r="E3" s="27"/>
      <c r="F3" s="27"/>
      <c r="G3" s="42"/>
      <c r="H3" s="83"/>
      <c r="I3" s="27"/>
      <c r="J3" s="27"/>
      <c r="K3" s="27"/>
      <c r="L3" s="27"/>
      <c r="M3" s="27"/>
    </row>
    <row r="4" spans="1:13" x14ac:dyDescent="0.25">
      <c r="A4" s="43"/>
      <c r="B4" s="82">
        <v>2021</v>
      </c>
      <c r="C4" s="82">
        <v>2022</v>
      </c>
      <c r="D4" s="82">
        <v>2023</v>
      </c>
      <c r="E4" s="82">
        <v>2024</v>
      </c>
      <c r="F4" s="82">
        <v>2025</v>
      </c>
      <c r="G4" s="81"/>
      <c r="H4" s="80" t="s">
        <v>45</v>
      </c>
      <c r="I4" s="27"/>
      <c r="J4" s="27"/>
      <c r="K4" s="27"/>
      <c r="L4" s="27"/>
      <c r="M4" s="27"/>
    </row>
    <row r="5" spans="1:13" x14ac:dyDescent="0.25">
      <c r="A5" s="43" t="s">
        <v>46</v>
      </c>
      <c r="B5" s="79"/>
      <c r="C5" s="79">
        <f>(AVERAGE(AB24:AM24)/AVERAGE(P24:AA24))-1</f>
        <v>9.5975117287249612E-2</v>
      </c>
      <c r="D5" s="79" cm="1">
        <f t="array" ref="D5">AVERAGE(AN24:AY24/AVERAGE(AB24:AM24))-1</f>
        <v>4.0490107761394389E-2</v>
      </c>
      <c r="E5" s="79">
        <f>(AVERAGE(AZ24:BK24)/AVERAGE(AN24:AY24))-1</f>
        <v>3.1434913650004059E-2</v>
      </c>
      <c r="F5" s="79">
        <f>(AVERAGE(BL24:BW24)/AVERAGE(AZ24:BK24))-1</f>
        <v>2.2373270726042671E-2</v>
      </c>
      <c r="G5" s="78"/>
      <c r="H5" s="76"/>
      <c r="I5" s="27"/>
      <c r="J5" s="27"/>
      <c r="K5" s="27"/>
      <c r="L5" s="27"/>
      <c r="M5" s="27"/>
    </row>
    <row r="6" spans="1:13" x14ac:dyDescent="0.25">
      <c r="A6" s="48" t="s">
        <v>88</v>
      </c>
      <c r="B6" s="79"/>
      <c r="C6" s="79">
        <f>(C8/B8)-1</f>
        <v>6.8596075096517106E-2</v>
      </c>
      <c r="D6" s="79">
        <f t="shared" ref="D6:F6" si="0">(D8/C8)-1</f>
        <v>6.9600422664979789E-2</v>
      </c>
      <c r="E6" s="79">
        <f t="shared" si="0"/>
        <v>3.1899999999999817E-2</v>
      </c>
      <c r="F6" s="79">
        <f t="shared" si="0"/>
        <v>2.5041186161450124E-2</v>
      </c>
      <c r="G6" s="78"/>
      <c r="H6" s="76"/>
      <c r="I6" s="27"/>
      <c r="J6" s="27"/>
      <c r="K6" s="27"/>
      <c r="L6" s="27"/>
      <c r="M6" s="27"/>
    </row>
    <row r="7" spans="1:13" x14ac:dyDescent="0.25">
      <c r="A7" s="48" t="s">
        <v>49</v>
      </c>
      <c r="B7" s="79"/>
      <c r="C7" s="79">
        <f>(AVERAGE(Z27:AA27)/AVERAGE(N27:O27))-1</f>
        <v>1.8194769666795674E-2</v>
      </c>
      <c r="D7" s="79">
        <f>(AVERAGE(AL27:AM27)/AVERAGE(Z27:AA27))-1</f>
        <v>9.0274780071746497E-2</v>
      </c>
      <c r="E7" s="79">
        <f>(AVERAGE(AX27:AY27)/AVERAGE(AL27:AM27))-1</f>
        <v>4.7105122140192135E-2</v>
      </c>
      <c r="F7" s="79">
        <f>(AVERAGE(BJ27:BK27)/AVERAGE(AX27:AY27))-1</f>
        <v>3.2048607489308711E-2</v>
      </c>
      <c r="G7" s="78"/>
      <c r="H7" s="76"/>
      <c r="I7" s="27"/>
      <c r="J7" s="27"/>
      <c r="K7" s="27"/>
      <c r="L7" s="27"/>
      <c r="M7" s="27"/>
    </row>
    <row r="8" spans="1:13" x14ac:dyDescent="0.25">
      <c r="A8" s="48" t="s">
        <v>50</v>
      </c>
      <c r="B8" s="67">
        <f>AVERAGE(P29:AA29)</f>
        <v>2832.09</v>
      </c>
      <c r="C8" s="67">
        <f>AVERAGE(AB29:AM29)</f>
        <v>3026.3602583200955</v>
      </c>
      <c r="D8" s="67">
        <f>AVERAGE(AN29:AY29)</f>
        <v>3236.9962114356713</v>
      </c>
      <c r="E8" s="67">
        <f>AVERAGE(AZ29:BK29)</f>
        <v>3340.2563905804686</v>
      </c>
      <c r="F8" s="67">
        <f>AVERAGE(BL29:BW29)</f>
        <v>3423.9003726839674</v>
      </c>
      <c r="G8" s="77"/>
      <c r="H8" s="76"/>
      <c r="I8" s="27"/>
      <c r="J8" s="27"/>
      <c r="K8" s="27"/>
      <c r="L8" s="27"/>
      <c r="M8" s="27"/>
    </row>
    <row r="9" spans="1:13" x14ac:dyDescent="0.25">
      <c r="A9" s="48" t="s">
        <v>51</v>
      </c>
      <c r="B9" s="67">
        <f>AVERAGE(P30:AA30)</f>
        <v>2822.6966666666667</v>
      </c>
      <c r="C9" s="67">
        <f>AVERAGE(AB30:AM30)</f>
        <v>2947.0851404800001</v>
      </c>
      <c r="D9" s="67">
        <f>AVERAGE(AN30:AY30)</f>
        <v>3194.8899554494201</v>
      </c>
      <c r="E9" s="67">
        <f>AVERAGE(AZ30:BK30)</f>
        <v>3296.5569417260872</v>
      </c>
      <c r="F9" s="67">
        <f>AVERAGE(BL30:BW30)</f>
        <v>3401.4485669614492</v>
      </c>
      <c r="G9" s="77"/>
      <c r="H9" s="76"/>
      <c r="I9" s="27"/>
      <c r="J9" s="27"/>
      <c r="K9" s="27"/>
      <c r="L9" s="27"/>
      <c r="M9" s="27"/>
    </row>
    <row r="10" spans="1:13" x14ac:dyDescent="0.25">
      <c r="A10" s="48" t="s">
        <v>52</v>
      </c>
      <c r="B10" s="74">
        <f>B8-B9</f>
        <v>9.3933333333334303</v>
      </c>
      <c r="C10" s="74">
        <f t="shared" ref="C10:F10" si="1">C8-C9</f>
        <v>79.27511784009539</v>
      </c>
      <c r="D10" s="74">
        <f t="shared" si="1"/>
        <v>42.106255986251199</v>
      </c>
      <c r="E10" s="74">
        <f t="shared" si="1"/>
        <v>43.699448854381444</v>
      </c>
      <c r="F10" s="74">
        <f t="shared" si="1"/>
        <v>22.451805722518202</v>
      </c>
      <c r="G10" s="73"/>
      <c r="H10" s="72">
        <f>AVERAGE(B10:F10)</f>
        <v>39.385192347315936</v>
      </c>
      <c r="I10" s="1" t="s">
        <v>53</v>
      </c>
      <c r="J10" s="27"/>
      <c r="K10" s="27"/>
      <c r="L10" s="27"/>
      <c r="M10" s="27"/>
    </row>
    <row r="11" spans="1:13" x14ac:dyDescent="0.25">
      <c r="A11" s="48" t="s">
        <v>54</v>
      </c>
      <c r="B11" s="74">
        <f>B10*13.46</f>
        <v>126.43426666666798</v>
      </c>
      <c r="C11" s="74">
        <f t="shared" ref="C11:F11" si="2">C10*13.46</f>
        <v>1067.0430861276841</v>
      </c>
      <c r="D11" s="74">
        <f t="shared" si="2"/>
        <v>566.75020557494122</v>
      </c>
      <c r="E11" s="74">
        <f t="shared" si="2"/>
        <v>588.19458157997428</v>
      </c>
      <c r="F11" s="74">
        <f t="shared" si="2"/>
        <v>302.201305025095</v>
      </c>
      <c r="G11" s="73"/>
      <c r="H11" s="68">
        <f>AVERAGE(B11:F11)</f>
        <v>530.12468899487249</v>
      </c>
      <c r="I11" s="28" t="s">
        <v>55</v>
      </c>
      <c r="J11" s="27"/>
      <c r="K11" s="27"/>
      <c r="L11" s="27"/>
      <c r="M11" s="27"/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48"/>
      <c r="J12" s="27"/>
      <c r="K12" s="27"/>
      <c r="L12" s="27"/>
      <c r="M12" s="27"/>
    </row>
    <row r="13" spans="1:13" x14ac:dyDescent="0.25">
      <c r="A13" s="48" t="s">
        <v>89</v>
      </c>
      <c r="B13" s="67">
        <f>B2</f>
        <v>2818</v>
      </c>
      <c r="C13" s="67">
        <f>B13*(1+C7)</f>
        <v>2869.2728609210303</v>
      </c>
      <c r="D13" s="67">
        <f>C13*(1+D7)</f>
        <v>3128.2958374065074</v>
      </c>
      <c r="E13" s="67">
        <f>D13*(1+E7)</f>
        <v>3275.6545949181955</v>
      </c>
      <c r="F13" s="67">
        <f>E13*(1+F7)</f>
        <v>3380.6347633012792</v>
      </c>
      <c r="G13" s="77"/>
      <c r="H13" s="76"/>
      <c r="I13" s="27"/>
      <c r="J13" s="27"/>
      <c r="K13" s="27"/>
      <c r="L13" s="27"/>
      <c r="M13" s="27"/>
    </row>
    <row r="14" spans="1:13" x14ac:dyDescent="0.25">
      <c r="A14" s="48" t="s">
        <v>90</v>
      </c>
      <c r="B14" s="74">
        <f>B8-B9</f>
        <v>9.3933333333334303</v>
      </c>
      <c r="C14" s="74">
        <f>C8-C13</f>
        <v>157.08739739906514</v>
      </c>
      <c r="D14" s="74">
        <f>D8-D13</f>
        <v>108.70037402916387</v>
      </c>
      <c r="E14" s="74">
        <f>E8-E13</f>
        <v>64.601795662273162</v>
      </c>
      <c r="F14" s="74">
        <f>F8-F13</f>
        <v>43.265609382688126</v>
      </c>
      <c r="G14" s="73"/>
      <c r="H14" s="72">
        <f>AVERAGE(B14:F14)</f>
        <v>76.609701961304751</v>
      </c>
      <c r="I14" s="1" t="s">
        <v>53</v>
      </c>
    </row>
    <row r="15" spans="1:13" x14ac:dyDescent="0.25">
      <c r="A15" s="52" t="s">
        <v>91</v>
      </c>
      <c r="B15" s="70">
        <f>(B8-B13)*13.46</f>
        <v>189.65140000000198</v>
      </c>
      <c r="C15" s="70">
        <f t="shared" ref="C15:F15" si="3">(C8-C13)*13.46</f>
        <v>2114.3963689914167</v>
      </c>
      <c r="D15" s="70">
        <f t="shared" si="3"/>
        <v>1463.1070344325458</v>
      </c>
      <c r="E15" s="70">
        <f t="shared" si="3"/>
        <v>869.54016961419677</v>
      </c>
      <c r="F15" s="70">
        <f t="shared" si="3"/>
        <v>582.35510229098224</v>
      </c>
      <c r="G15" s="69"/>
      <c r="H15" s="68">
        <f>AVERAGE(B15:F15)</f>
        <v>1043.8100150658288</v>
      </c>
      <c r="I15" s="28" t="s">
        <v>55</v>
      </c>
      <c r="J15" s="27"/>
      <c r="K15" s="27"/>
      <c r="L15" s="27"/>
      <c r="M15" s="27"/>
    </row>
    <row r="16" spans="1:13" x14ac:dyDescent="0.25">
      <c r="G16" s="27"/>
      <c r="H16" s="27"/>
      <c r="I16" s="27"/>
      <c r="J16" s="27"/>
      <c r="K16" s="27"/>
      <c r="L16" s="27"/>
      <c r="M16" s="27"/>
    </row>
    <row r="17" spans="1:75" x14ac:dyDescent="0.25">
      <c r="G17" s="27"/>
      <c r="H17" s="27"/>
      <c r="I17" s="27"/>
      <c r="J17" s="27"/>
      <c r="K17" s="27"/>
      <c r="L17" s="27"/>
      <c r="M17" s="27"/>
    </row>
    <row r="18" spans="1:75" x14ac:dyDescent="0.25">
      <c r="G18" s="27"/>
      <c r="H18" s="27"/>
      <c r="I18" s="27"/>
      <c r="J18" s="27"/>
      <c r="K18" s="27"/>
      <c r="L18" s="27"/>
      <c r="M18" s="27"/>
    </row>
    <row r="19" spans="1:75" x14ac:dyDescent="0.25">
      <c r="A19" s="27"/>
      <c r="B19" s="67"/>
      <c r="C19" s="67"/>
      <c r="D19" s="67"/>
      <c r="E19" s="67"/>
      <c r="F19" s="67"/>
      <c r="G19" s="27"/>
      <c r="H19" s="27"/>
      <c r="I19" s="27"/>
      <c r="J19" s="27"/>
      <c r="K19" s="27"/>
      <c r="L19" s="27"/>
      <c r="M19" s="27"/>
    </row>
    <row r="20" spans="1:75" x14ac:dyDescent="0.25">
      <c r="A20" s="28" t="s">
        <v>92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BI20" s="1" t="s">
        <v>57</v>
      </c>
      <c r="BK20" s="1" t="s">
        <v>58</v>
      </c>
    </row>
    <row r="21" spans="1:75" x14ac:dyDescent="0.25">
      <c r="A21" s="27"/>
      <c r="B21" s="20"/>
      <c r="C21" s="2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7"/>
      <c r="Q21" s="7"/>
      <c r="R21" s="7"/>
      <c r="S21" s="7"/>
      <c r="T21" s="7"/>
      <c r="U21" s="7"/>
      <c r="V21" s="7"/>
      <c r="W21" s="7"/>
      <c r="X21" s="7"/>
      <c r="Y21" s="7"/>
      <c r="Z21" s="29"/>
      <c r="AA21" s="29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22">
        <v>2023</v>
      </c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4">
        <v>2024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x14ac:dyDescent="0.25">
      <c r="A22" s="27" t="s">
        <v>59</v>
      </c>
      <c r="B22" s="20">
        <v>2019</v>
      </c>
      <c r="C22" s="20"/>
      <c r="D22" s="21">
        <v>2020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1">
        <v>2021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21">
        <v>2022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17">
        <v>2025</v>
      </c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</row>
    <row r="23" spans="1:75" x14ac:dyDescent="0.25">
      <c r="A23" s="8" t="s">
        <v>60</v>
      </c>
      <c r="B23" s="19">
        <v>11</v>
      </c>
      <c r="C23" s="19">
        <v>12</v>
      </c>
      <c r="D23" s="19">
        <v>1</v>
      </c>
      <c r="E23" s="19">
        <v>2</v>
      </c>
      <c r="F23" s="19">
        <v>3</v>
      </c>
      <c r="G23" s="19">
        <v>4</v>
      </c>
      <c r="H23" s="19">
        <v>5</v>
      </c>
      <c r="I23" s="19">
        <v>6</v>
      </c>
      <c r="J23" s="19">
        <v>7</v>
      </c>
      <c r="K23" s="19">
        <v>8</v>
      </c>
      <c r="L23" s="19">
        <v>9</v>
      </c>
      <c r="M23" s="19">
        <v>10</v>
      </c>
      <c r="N23" s="19">
        <v>11</v>
      </c>
      <c r="O23" s="19">
        <v>12</v>
      </c>
      <c r="P23" s="30">
        <v>1</v>
      </c>
      <c r="Q23" s="30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0">
        <v>8</v>
      </c>
      <c r="X23" s="30">
        <v>9</v>
      </c>
      <c r="Y23" s="30">
        <v>10</v>
      </c>
      <c r="Z23" s="6">
        <v>11</v>
      </c>
      <c r="AA23" s="6">
        <v>12</v>
      </c>
      <c r="AB23" s="19">
        <v>1</v>
      </c>
      <c r="AC23" s="19">
        <v>2</v>
      </c>
      <c r="AD23" s="19">
        <v>3</v>
      </c>
      <c r="AE23" s="19">
        <v>4</v>
      </c>
      <c r="AF23" s="19">
        <v>5</v>
      </c>
      <c r="AG23" s="19">
        <v>6</v>
      </c>
      <c r="AH23" s="19">
        <v>7</v>
      </c>
      <c r="AI23" s="19">
        <v>8</v>
      </c>
      <c r="AJ23" s="19">
        <v>9</v>
      </c>
      <c r="AK23" s="19">
        <v>10</v>
      </c>
      <c r="AL23" s="19">
        <v>11</v>
      </c>
      <c r="AM23" s="19">
        <v>12</v>
      </c>
      <c r="AN23" s="3">
        <v>1</v>
      </c>
      <c r="AO23" s="3">
        <v>2</v>
      </c>
      <c r="AP23" s="3">
        <v>3</v>
      </c>
      <c r="AQ23" s="3">
        <v>4</v>
      </c>
      <c r="AR23" s="3">
        <v>5</v>
      </c>
      <c r="AS23" s="3">
        <v>6</v>
      </c>
      <c r="AT23" s="3">
        <v>7</v>
      </c>
      <c r="AU23" s="3">
        <v>8</v>
      </c>
      <c r="AV23" s="3">
        <v>9</v>
      </c>
      <c r="AW23" s="3">
        <v>10</v>
      </c>
      <c r="AX23" s="3">
        <v>11</v>
      </c>
      <c r="AY23" s="3">
        <v>12</v>
      </c>
      <c r="AZ23" s="6">
        <v>1</v>
      </c>
      <c r="BA23" s="6">
        <v>2</v>
      </c>
      <c r="BB23" s="6">
        <v>3</v>
      </c>
      <c r="BC23" s="6">
        <v>4</v>
      </c>
      <c r="BD23" s="6">
        <v>5</v>
      </c>
      <c r="BE23" s="6">
        <v>6</v>
      </c>
      <c r="BF23" s="6">
        <v>7</v>
      </c>
      <c r="BG23" s="6">
        <v>8</v>
      </c>
      <c r="BH23" s="6">
        <v>9</v>
      </c>
      <c r="BI23" s="6">
        <v>10</v>
      </c>
      <c r="BJ23" s="6">
        <v>11</v>
      </c>
      <c r="BK23" s="6">
        <v>12</v>
      </c>
      <c r="BL23" s="10">
        <v>1</v>
      </c>
      <c r="BM23" s="10">
        <v>2</v>
      </c>
      <c r="BN23" s="10">
        <v>3</v>
      </c>
      <c r="BO23" s="10">
        <v>4</v>
      </c>
      <c r="BP23" s="10">
        <v>5</v>
      </c>
      <c r="BQ23" s="10">
        <v>6</v>
      </c>
      <c r="BR23" s="10">
        <v>7</v>
      </c>
      <c r="BS23" s="10">
        <v>8</v>
      </c>
      <c r="BT23" s="10">
        <v>9</v>
      </c>
      <c r="BU23" s="10">
        <v>10</v>
      </c>
      <c r="BV23" s="10">
        <v>11</v>
      </c>
      <c r="BW23" s="10">
        <v>12</v>
      </c>
    </row>
    <row r="24" spans="1:75" x14ac:dyDescent="0.25">
      <c r="A24" s="13" t="s">
        <v>61</v>
      </c>
      <c r="B24" s="14">
        <v>108.9</v>
      </c>
      <c r="C24" s="14">
        <v>109.04</v>
      </c>
      <c r="D24" s="33">
        <v>109.69</v>
      </c>
      <c r="E24" s="33">
        <v>109.71</v>
      </c>
      <c r="F24" s="33">
        <v>109.53</v>
      </c>
      <c r="G24" s="33">
        <v>109.53</v>
      </c>
      <c r="H24" s="33">
        <v>109.45</v>
      </c>
      <c r="I24" s="33">
        <v>109.52</v>
      </c>
      <c r="J24" s="33">
        <v>109.76</v>
      </c>
      <c r="K24" s="33">
        <v>109.83</v>
      </c>
      <c r="L24" s="33">
        <v>109.42</v>
      </c>
      <c r="M24" s="33">
        <v>109.64</v>
      </c>
      <c r="N24" s="33">
        <v>109.46</v>
      </c>
      <c r="O24" s="33">
        <v>109.49</v>
      </c>
      <c r="P24" s="15">
        <v>109.97</v>
      </c>
      <c r="Q24" s="15">
        <v>110.21</v>
      </c>
      <c r="R24" s="15">
        <v>110.51</v>
      </c>
      <c r="S24" s="15">
        <v>110.88</v>
      </c>
      <c r="T24" s="15">
        <v>111.05</v>
      </c>
      <c r="U24" s="15">
        <v>111.3</v>
      </c>
      <c r="V24" s="15">
        <v>112.25</v>
      </c>
      <c r="W24" s="15">
        <v>112.83</v>
      </c>
      <c r="X24" s="15">
        <v>112.55</v>
      </c>
      <c r="Y24" s="15">
        <v>114.2</v>
      </c>
      <c r="Z24" s="15">
        <v>115.63</v>
      </c>
      <c r="AA24" s="15">
        <v>115.74</v>
      </c>
      <c r="AB24" s="19">
        <v>118.32</v>
      </c>
      <c r="AC24" s="19">
        <v>119.07</v>
      </c>
      <c r="AD24" s="19">
        <v>119.69</v>
      </c>
      <c r="AE24" s="19">
        <v>120.09</v>
      </c>
      <c r="AF24" s="19">
        <v>121.01</v>
      </c>
      <c r="AG24" s="19">
        <v>122.04</v>
      </c>
      <c r="AH24" s="19">
        <v>123.05</v>
      </c>
      <c r="AI24" s="19">
        <v>124.05</v>
      </c>
      <c r="AJ24" s="19">
        <v>125.24</v>
      </c>
      <c r="AK24" s="19">
        <v>128.21</v>
      </c>
      <c r="AL24" s="19">
        <v>127.92</v>
      </c>
      <c r="AM24" s="19">
        <v>127.72</v>
      </c>
      <c r="AN24" s="3">
        <v>127.84</v>
      </c>
      <c r="AO24" s="3">
        <v>126.95</v>
      </c>
      <c r="AP24" s="3">
        <v>127.67</v>
      </c>
      <c r="AQ24" s="3">
        <v>126.82</v>
      </c>
      <c r="AR24" s="3">
        <v>127.3</v>
      </c>
      <c r="AS24" s="3">
        <v>127.11</v>
      </c>
      <c r="AT24" s="3">
        <v>128.13999999999999</v>
      </c>
      <c r="AU24" s="3">
        <v>129.12</v>
      </c>
      <c r="AV24" s="3">
        <v>128.22999999999999</v>
      </c>
      <c r="AW24" s="3">
        <v>128.66999999999999</v>
      </c>
      <c r="AX24" s="3">
        <v>128.88999999999999</v>
      </c>
      <c r="AY24" s="3">
        <v>129.44999999999999</v>
      </c>
      <c r="AZ24" s="6">
        <v>130.08000000000001</v>
      </c>
      <c r="BA24" s="6">
        <v>131.01</v>
      </c>
      <c r="BB24" s="6">
        <v>131.72999999999999</v>
      </c>
      <c r="BC24" s="6">
        <v>131.1</v>
      </c>
      <c r="BD24" s="6">
        <v>131.58000000000001</v>
      </c>
      <c r="BE24" s="6">
        <v>131.87</v>
      </c>
      <c r="BF24" s="6">
        <v>132.81</v>
      </c>
      <c r="BG24" s="6">
        <v>132.81</v>
      </c>
      <c r="BH24" s="6">
        <v>132.15</v>
      </c>
      <c r="BI24" s="6">
        <v>132.79</v>
      </c>
      <c r="BJ24" s="6">
        <v>133.01</v>
      </c>
      <c r="BK24" s="6">
        <v>133.54</v>
      </c>
      <c r="BL24" s="11">
        <v>134.56</v>
      </c>
      <c r="BM24" s="11">
        <v>134.71</v>
      </c>
      <c r="BN24" s="11">
        <v>134.63</v>
      </c>
      <c r="BO24" s="11">
        <v>134.77000000000001</v>
      </c>
      <c r="BP24" s="11">
        <v>134.79</v>
      </c>
      <c r="BQ24" s="11">
        <v>134.82</v>
      </c>
      <c r="BR24" s="11">
        <v>135.19999999999999</v>
      </c>
      <c r="BS24" s="11">
        <v>135.44999999999999</v>
      </c>
      <c r="BT24" s="11">
        <v>134.76</v>
      </c>
      <c r="BU24" s="11">
        <v>135.32</v>
      </c>
      <c r="BV24" s="11">
        <v>135.37</v>
      </c>
      <c r="BW24" s="11">
        <v>135.55000000000001</v>
      </c>
    </row>
    <row r="25" spans="1:75" x14ac:dyDescent="0.25">
      <c r="A25" s="8" t="s">
        <v>62</v>
      </c>
      <c r="B25" s="14">
        <v>109</v>
      </c>
      <c r="C25" s="14">
        <v>109.18</v>
      </c>
      <c r="D25" s="33">
        <v>109.72</v>
      </c>
      <c r="E25" s="33">
        <v>109.87</v>
      </c>
      <c r="F25" s="33">
        <v>109.96</v>
      </c>
      <c r="G25" s="33">
        <v>110.22</v>
      </c>
      <c r="H25" s="33">
        <v>110.1</v>
      </c>
      <c r="I25" s="33">
        <v>110.05</v>
      </c>
      <c r="J25" s="33">
        <v>110.16</v>
      </c>
      <c r="K25" s="33">
        <v>110.2</v>
      </c>
      <c r="L25" s="33">
        <v>109.78</v>
      </c>
      <c r="M25" s="33">
        <v>110.11</v>
      </c>
      <c r="N25" s="33">
        <v>109.91</v>
      </c>
      <c r="O25" s="33">
        <v>109.88</v>
      </c>
      <c r="P25" s="15">
        <v>110.35</v>
      </c>
      <c r="Q25" s="15">
        <v>110.39</v>
      </c>
      <c r="R25" s="15">
        <v>110.56</v>
      </c>
      <c r="S25" s="15">
        <v>110.93</v>
      </c>
      <c r="T25" s="15">
        <v>110.99</v>
      </c>
      <c r="U25" s="15">
        <v>111.31</v>
      </c>
      <c r="V25" s="15">
        <v>112.18</v>
      </c>
      <c r="W25" s="15">
        <v>112.74</v>
      </c>
      <c r="X25" s="15">
        <v>112.29</v>
      </c>
      <c r="Y25" s="15">
        <v>113.94</v>
      </c>
      <c r="Z25" s="15">
        <v>115.2</v>
      </c>
      <c r="AA25" s="15">
        <v>115.6</v>
      </c>
      <c r="AB25" s="34">
        <v>118.21</v>
      </c>
      <c r="AC25" s="34">
        <v>118.74</v>
      </c>
      <c r="AD25" s="34">
        <v>119.05</v>
      </c>
      <c r="AE25" s="34">
        <v>119.59</v>
      </c>
      <c r="AF25" s="34">
        <v>120.25</v>
      </c>
      <c r="AG25" s="34">
        <v>121.02</v>
      </c>
      <c r="AH25" s="34">
        <v>122.35</v>
      </c>
      <c r="AI25" s="34">
        <v>123.68</v>
      </c>
      <c r="AJ25" s="34">
        <v>124.92</v>
      </c>
      <c r="AK25" s="34">
        <v>127.92</v>
      </c>
      <c r="AL25" s="34">
        <v>127.44</v>
      </c>
      <c r="AM25" s="34">
        <v>127.89</v>
      </c>
      <c r="AN25" s="3">
        <v>128</v>
      </c>
      <c r="AO25" s="3">
        <v>126.86</v>
      </c>
      <c r="AP25" s="3">
        <v>127.8</v>
      </c>
      <c r="AQ25" s="3">
        <v>126.7</v>
      </c>
      <c r="AR25" s="3">
        <v>127.35</v>
      </c>
      <c r="AS25" s="3">
        <v>127.09</v>
      </c>
      <c r="AT25" s="3">
        <v>128.22</v>
      </c>
      <c r="AU25" s="3">
        <v>128.82</v>
      </c>
      <c r="AV25" s="3">
        <v>127.52</v>
      </c>
      <c r="AW25" s="3">
        <v>128.30000000000001</v>
      </c>
      <c r="AX25" s="3">
        <v>128.55000000000001</v>
      </c>
      <c r="AY25" s="3">
        <v>129.53</v>
      </c>
      <c r="AZ25" s="7">
        <v>130.19</v>
      </c>
      <c r="BA25" s="7">
        <v>130.94999999999999</v>
      </c>
      <c r="BB25" s="7">
        <v>131.75</v>
      </c>
      <c r="BC25" s="7">
        <v>130.85</v>
      </c>
      <c r="BD25" s="7">
        <v>131.41999999999999</v>
      </c>
      <c r="BE25" s="7">
        <v>131.91999999999999</v>
      </c>
      <c r="BF25" s="7">
        <v>132.84</v>
      </c>
      <c r="BG25" s="7">
        <v>132.94</v>
      </c>
      <c r="BH25" s="7">
        <v>132.41</v>
      </c>
      <c r="BI25" s="7">
        <v>132.96</v>
      </c>
      <c r="BJ25" s="7">
        <v>133.22</v>
      </c>
      <c r="BK25" s="6">
        <v>133.72999999999999</v>
      </c>
      <c r="BL25" s="11">
        <v>134.78</v>
      </c>
      <c r="BM25" s="11">
        <v>134.9</v>
      </c>
      <c r="BN25" s="11">
        <v>134.91</v>
      </c>
      <c r="BO25" s="11">
        <v>135.02000000000001</v>
      </c>
      <c r="BP25" s="11">
        <v>135.02000000000001</v>
      </c>
      <c r="BQ25" s="11">
        <v>135.12</v>
      </c>
      <c r="BR25" s="11">
        <v>135.52000000000001</v>
      </c>
      <c r="BS25" s="11">
        <v>135.76</v>
      </c>
      <c r="BT25" s="11">
        <v>135.08000000000001</v>
      </c>
      <c r="BU25" s="11">
        <v>135.65</v>
      </c>
      <c r="BV25" s="11">
        <v>135.74</v>
      </c>
      <c r="BW25" s="11">
        <v>135.93</v>
      </c>
    </row>
    <row r="26" spans="1:75" x14ac:dyDescent="0.25">
      <c r="A26" s="13" t="s">
        <v>63</v>
      </c>
      <c r="B26" s="35"/>
      <c r="C26" s="35"/>
      <c r="D26" s="33"/>
      <c r="E26" s="33"/>
      <c r="F26" s="33"/>
      <c r="G26" s="33"/>
      <c r="H26" s="33">
        <f t="shared" ref="H26:AA26" si="4">AVERAGE(E25:H25)*0.98</f>
        <v>107.83674999999999</v>
      </c>
      <c r="I26" s="33">
        <f t="shared" si="4"/>
        <v>107.88085</v>
      </c>
      <c r="J26" s="33">
        <f t="shared" si="4"/>
        <v>107.92984999999999</v>
      </c>
      <c r="K26" s="33">
        <f t="shared" si="4"/>
        <v>107.92494999999998</v>
      </c>
      <c r="L26" s="33">
        <f t="shared" si="4"/>
        <v>107.84654999999998</v>
      </c>
      <c r="M26" s="33">
        <f t="shared" si="4"/>
        <v>107.86125</v>
      </c>
      <c r="N26" s="33">
        <f t="shared" si="4"/>
        <v>107.8</v>
      </c>
      <c r="O26" s="33">
        <f t="shared" si="4"/>
        <v>107.72159999999998</v>
      </c>
      <c r="P26" s="36">
        <f t="shared" si="4"/>
        <v>107.86125</v>
      </c>
      <c r="Q26" s="36">
        <f t="shared" si="4"/>
        <v>107.92984999999999</v>
      </c>
      <c r="R26" s="36">
        <f t="shared" si="4"/>
        <v>108.0891</v>
      </c>
      <c r="S26" s="36">
        <f t="shared" si="4"/>
        <v>108.34635</v>
      </c>
      <c r="T26" s="36">
        <f t="shared" si="4"/>
        <v>108.50315000000001</v>
      </c>
      <c r="U26" s="36">
        <f t="shared" si="4"/>
        <v>108.72855</v>
      </c>
      <c r="V26" s="36">
        <f t="shared" si="4"/>
        <v>109.12545</v>
      </c>
      <c r="W26" s="36">
        <f t="shared" si="4"/>
        <v>109.5689</v>
      </c>
      <c r="X26" s="36">
        <f t="shared" si="4"/>
        <v>109.88740000000001</v>
      </c>
      <c r="Y26" s="36">
        <f t="shared" si="4"/>
        <v>110.53175</v>
      </c>
      <c r="Z26" s="36">
        <f t="shared" si="4"/>
        <v>111.27165000000001</v>
      </c>
      <c r="AA26" s="36">
        <f t="shared" si="4"/>
        <v>111.97234999999999</v>
      </c>
      <c r="AB26" s="34">
        <v>113.42</v>
      </c>
      <c r="AC26" s="34">
        <v>114.6</v>
      </c>
      <c r="AD26" s="34">
        <v>115.54</v>
      </c>
      <c r="AE26" s="34">
        <v>116.52</v>
      </c>
      <c r="AF26" s="34">
        <v>117.02</v>
      </c>
      <c r="AG26" s="34">
        <v>117.58</v>
      </c>
      <c r="AH26" s="34">
        <v>118.39</v>
      </c>
      <c r="AI26" s="34">
        <v>119.39</v>
      </c>
      <c r="AJ26" s="34">
        <v>120.53</v>
      </c>
      <c r="AK26" s="34">
        <v>122.22</v>
      </c>
      <c r="AL26" s="34">
        <v>123.47</v>
      </c>
      <c r="AM26" s="34">
        <v>124.5</v>
      </c>
      <c r="AN26" s="14">
        <v>125.26</v>
      </c>
      <c r="AO26" s="14">
        <v>125</v>
      </c>
      <c r="AP26" s="14">
        <v>125.08</v>
      </c>
      <c r="AQ26" s="14">
        <v>124.79</v>
      </c>
      <c r="AR26" s="14">
        <v>124.63</v>
      </c>
      <c r="AS26" s="14">
        <v>124.69</v>
      </c>
      <c r="AT26" s="14">
        <v>124.79</v>
      </c>
      <c r="AU26" s="14">
        <v>125.31</v>
      </c>
      <c r="AV26" s="14">
        <v>125.35</v>
      </c>
      <c r="AW26" s="14">
        <v>125.65</v>
      </c>
      <c r="AX26" s="14">
        <v>125.73</v>
      </c>
      <c r="AY26" s="14">
        <v>125.91</v>
      </c>
      <c r="AZ26" s="15">
        <v>126.56</v>
      </c>
      <c r="BA26" s="15">
        <v>127.21</v>
      </c>
      <c r="BB26" s="15">
        <v>127.99</v>
      </c>
      <c r="BC26" s="15">
        <v>128.32</v>
      </c>
      <c r="BD26" s="15">
        <v>128.62</v>
      </c>
      <c r="BE26" s="15">
        <v>128.86000000000001</v>
      </c>
      <c r="BF26" s="15">
        <v>129.12</v>
      </c>
      <c r="BG26" s="15">
        <v>129.63</v>
      </c>
      <c r="BH26" s="15">
        <v>129.88</v>
      </c>
      <c r="BI26" s="15">
        <v>130.13</v>
      </c>
      <c r="BJ26" s="15">
        <v>130.22</v>
      </c>
      <c r="BK26" s="6">
        <v>130.41999999999999</v>
      </c>
      <c r="BL26" s="12">
        <v>130.97</v>
      </c>
      <c r="BM26" s="12">
        <v>131.44999999999999</v>
      </c>
      <c r="BN26" s="12">
        <v>131.86000000000001</v>
      </c>
      <c r="BO26" s="12">
        <v>132.19999999999999</v>
      </c>
      <c r="BP26" s="12">
        <v>132.26</v>
      </c>
      <c r="BQ26" s="12">
        <v>132.32</v>
      </c>
      <c r="BR26" s="12">
        <v>132.47</v>
      </c>
      <c r="BS26" s="12">
        <v>132.65</v>
      </c>
      <c r="BT26" s="12">
        <v>132.66</v>
      </c>
      <c r="BU26" s="12">
        <v>132.79</v>
      </c>
      <c r="BV26" s="12">
        <v>132.85</v>
      </c>
      <c r="BW26" s="12">
        <v>132.88999999999999</v>
      </c>
    </row>
    <row r="27" spans="1:75" x14ac:dyDescent="0.25">
      <c r="A27" s="8" t="s">
        <v>64</v>
      </c>
      <c r="B27" s="32"/>
      <c r="C27" s="3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>
        <f>AVERAGE(C25:N25)*0.98</f>
        <v>107.73956666666666</v>
      </c>
      <c r="O27" s="25">
        <f>AVERAGE(D25:O25)*0.98</f>
        <v>107.79673333333334</v>
      </c>
      <c r="P27" s="26">
        <f t="shared" ref="P27:BW27" si="5">AVERAGE(E25:P25)*0.98</f>
        <v>107.8481833333333</v>
      </c>
      <c r="Q27" s="26">
        <f t="shared" si="5"/>
        <v>107.89064999999998</v>
      </c>
      <c r="R27" s="26">
        <f t="shared" si="5"/>
        <v>107.93965</v>
      </c>
      <c r="S27" s="26">
        <f t="shared" si="5"/>
        <v>107.99763333333333</v>
      </c>
      <c r="T27" s="26">
        <f t="shared" si="5"/>
        <v>108.07031666666666</v>
      </c>
      <c r="U27" s="26">
        <f t="shared" si="5"/>
        <v>108.17321666666666</v>
      </c>
      <c r="V27" s="26">
        <f t="shared" si="5"/>
        <v>108.33818333333335</v>
      </c>
      <c r="W27" s="26">
        <f t="shared" si="5"/>
        <v>108.54561666666667</v>
      </c>
      <c r="X27" s="26">
        <f t="shared" si="5"/>
        <v>108.75060000000001</v>
      </c>
      <c r="Y27" s="26">
        <f t="shared" si="5"/>
        <v>109.06338333333333</v>
      </c>
      <c r="Z27" s="26">
        <f t="shared" si="5"/>
        <v>109.49540000000002</v>
      </c>
      <c r="AA27" s="26">
        <f t="shared" si="5"/>
        <v>109.96253333333333</v>
      </c>
      <c r="AB27" s="25">
        <f t="shared" si="5"/>
        <v>110.60443333333335</v>
      </c>
      <c r="AC27" s="25">
        <f t="shared" si="5"/>
        <v>111.28635</v>
      </c>
      <c r="AD27" s="25">
        <f t="shared" si="5"/>
        <v>111.97969999999998</v>
      </c>
      <c r="AE27" s="25">
        <f t="shared" si="5"/>
        <v>112.68693333333333</v>
      </c>
      <c r="AF27" s="25">
        <f t="shared" si="5"/>
        <v>113.44316666666666</v>
      </c>
      <c r="AG27" s="25">
        <f t="shared" si="5"/>
        <v>114.23614999999999</v>
      </c>
      <c r="AH27" s="25">
        <f t="shared" si="5"/>
        <v>115.06669999999998</v>
      </c>
      <c r="AI27" s="25">
        <f t="shared" si="5"/>
        <v>115.96013333333332</v>
      </c>
      <c r="AJ27" s="25">
        <f t="shared" si="5"/>
        <v>116.99158333333332</v>
      </c>
      <c r="AK27" s="25">
        <f t="shared" si="5"/>
        <v>118.13328333333335</v>
      </c>
      <c r="AL27" s="25">
        <f t="shared" si="5"/>
        <v>119.13288333333334</v>
      </c>
      <c r="AM27" s="25">
        <f t="shared" si="5"/>
        <v>120.1365666666667</v>
      </c>
      <c r="AN27" s="23">
        <f t="shared" si="5"/>
        <v>120.93608333333334</v>
      </c>
      <c r="AO27" s="23">
        <f t="shared" si="5"/>
        <v>121.59921666666666</v>
      </c>
      <c r="AP27" s="23">
        <f t="shared" si="5"/>
        <v>122.3138</v>
      </c>
      <c r="AQ27" s="23">
        <f t="shared" si="5"/>
        <v>122.89444999999998</v>
      </c>
      <c r="AR27" s="23">
        <f t="shared" si="5"/>
        <v>123.47428333333332</v>
      </c>
      <c r="AS27" s="23">
        <f t="shared" si="5"/>
        <v>123.96999999999998</v>
      </c>
      <c r="AT27" s="23">
        <f t="shared" si="5"/>
        <v>124.44938333333333</v>
      </c>
      <c r="AU27" s="23">
        <f t="shared" si="5"/>
        <v>124.86914999999998</v>
      </c>
      <c r="AV27" s="23">
        <f t="shared" si="5"/>
        <v>125.08148333333332</v>
      </c>
      <c r="AW27" s="23">
        <f t="shared" si="5"/>
        <v>125.11251666666666</v>
      </c>
      <c r="AX27" s="23">
        <f t="shared" si="5"/>
        <v>125.20316666666666</v>
      </c>
      <c r="AY27" s="23">
        <f t="shared" si="5"/>
        <v>125.33709999999999</v>
      </c>
      <c r="AZ27" s="23">
        <f t="shared" si="5"/>
        <v>125.51595000000002</v>
      </c>
      <c r="BA27" s="23">
        <f t="shared" si="5"/>
        <v>125.84996666666666</v>
      </c>
      <c r="BB27" s="23">
        <f t="shared" si="5"/>
        <v>126.17255</v>
      </c>
      <c r="BC27" s="23">
        <f t="shared" si="5"/>
        <v>126.51146666666666</v>
      </c>
      <c r="BD27" s="23">
        <f t="shared" si="5"/>
        <v>126.84385</v>
      </c>
      <c r="BE27" s="23">
        <f t="shared" si="5"/>
        <v>127.23830000000001</v>
      </c>
      <c r="BF27" s="23">
        <f t="shared" si="5"/>
        <v>127.6156</v>
      </c>
      <c r="BG27" s="23">
        <f t="shared" si="5"/>
        <v>127.95206666666667</v>
      </c>
      <c r="BH27" s="23">
        <f t="shared" si="5"/>
        <v>128.35141666666667</v>
      </c>
      <c r="BI27" s="23">
        <f t="shared" si="5"/>
        <v>128.73198333333335</v>
      </c>
      <c r="BJ27" s="23">
        <f t="shared" si="5"/>
        <v>129.11336666666671</v>
      </c>
      <c r="BK27" s="23">
        <f t="shared" si="5"/>
        <v>129.45636666666667</v>
      </c>
      <c r="BL27" s="23">
        <f t="shared" si="5"/>
        <v>129.83121666666665</v>
      </c>
      <c r="BM27" s="23">
        <f t="shared" si="5"/>
        <v>130.15379999999999</v>
      </c>
      <c r="BN27" s="23">
        <f t="shared" si="5"/>
        <v>130.41186666666667</v>
      </c>
      <c r="BO27" s="23">
        <f t="shared" si="5"/>
        <v>130.75241666666665</v>
      </c>
      <c r="BP27" s="23">
        <f t="shared" si="5"/>
        <v>131.04641666666669</v>
      </c>
      <c r="BQ27" s="23">
        <f t="shared" si="5"/>
        <v>131.30774999999997</v>
      </c>
      <c r="BR27" s="23">
        <f t="shared" si="5"/>
        <v>131.52661666666668</v>
      </c>
      <c r="BS27" s="23">
        <f t="shared" si="5"/>
        <v>131.75691666666668</v>
      </c>
      <c r="BT27" s="23">
        <f t="shared" si="5"/>
        <v>131.97496666666666</v>
      </c>
      <c r="BU27" s="23">
        <f t="shared" si="5"/>
        <v>132.19465</v>
      </c>
      <c r="BV27" s="23">
        <f t="shared" si="5"/>
        <v>132.40044999999998</v>
      </c>
      <c r="BW27" s="23">
        <f t="shared" si="5"/>
        <v>132.58011666666667</v>
      </c>
    </row>
    <row r="28" spans="1:75" x14ac:dyDescent="0.25">
      <c r="B28" s="62"/>
      <c r="C28" s="62"/>
      <c r="D28" s="62"/>
      <c r="E28" s="62"/>
    </row>
    <row r="29" spans="1:75" x14ac:dyDescent="0.25">
      <c r="A29" s="13" t="s">
        <v>93</v>
      </c>
      <c r="B29" s="35"/>
      <c r="C29" s="35"/>
      <c r="D29" s="33"/>
      <c r="E29" s="33"/>
      <c r="F29" s="33"/>
      <c r="G29" s="33"/>
      <c r="H29" s="33"/>
      <c r="I29" s="33"/>
      <c r="J29" s="33"/>
      <c r="K29" s="90" t="s">
        <v>94</v>
      </c>
      <c r="L29" s="33"/>
      <c r="M29" s="33"/>
      <c r="N29" s="33"/>
      <c r="O29" s="87"/>
      <c r="P29" s="87">
        <f>B2</f>
        <v>2818</v>
      </c>
      <c r="Q29" s="87">
        <f>P29</f>
        <v>2818</v>
      </c>
      <c r="R29" s="87">
        <f t="shared" ref="R29:Z30" si="6">Q29</f>
        <v>2818</v>
      </c>
      <c r="S29" s="87">
        <f t="shared" si="6"/>
        <v>2818</v>
      </c>
      <c r="T29" s="87">
        <f t="shared" si="6"/>
        <v>2818</v>
      </c>
      <c r="U29" s="87">
        <f t="shared" si="6"/>
        <v>2818</v>
      </c>
      <c r="V29" s="87">
        <f t="shared" si="6"/>
        <v>2818</v>
      </c>
      <c r="W29" s="87">
        <f t="shared" si="6"/>
        <v>2818</v>
      </c>
      <c r="X29" s="87">
        <f t="shared" si="6"/>
        <v>2818</v>
      </c>
      <c r="Y29" s="86">
        <f>X29*1.02</f>
        <v>2874.36</v>
      </c>
      <c r="Z29" s="87">
        <f>Y29</f>
        <v>2874.36</v>
      </c>
      <c r="AA29" s="87">
        <f t="shared" ref="AA29:AK30" si="7">Z29</f>
        <v>2874.36</v>
      </c>
      <c r="AB29" s="87">
        <f t="shared" si="7"/>
        <v>2874.36</v>
      </c>
      <c r="AC29" s="86">
        <f>AB29*1.02</f>
        <v>2931.8472000000002</v>
      </c>
      <c r="AD29" s="87">
        <f>AC29</f>
        <v>2931.8472000000002</v>
      </c>
      <c r="AE29" s="86">
        <f>AD29*1.02</f>
        <v>2990.484144</v>
      </c>
      <c r="AF29" s="87">
        <f>AE29</f>
        <v>2990.484144</v>
      </c>
      <c r="AG29" s="86">
        <f>AF29*1.02</f>
        <v>3050.2938268799999</v>
      </c>
      <c r="AH29" s="87">
        <f>AG29</f>
        <v>3050.2938268799999</v>
      </c>
      <c r="AI29" s="87">
        <f>AH29</f>
        <v>3050.2938268799999</v>
      </c>
      <c r="AJ29" s="87">
        <f>AI29</f>
        <v>3050.2938268799999</v>
      </c>
      <c r="AK29" s="86">
        <f>AJ29*1.02</f>
        <v>3111.2997034176001</v>
      </c>
      <c r="AL29" s="87">
        <f t="shared" ref="AL29:BA30" si="8">AK29</f>
        <v>3111.2997034176001</v>
      </c>
      <c r="AM29" s="86">
        <f>AL29*1.02</f>
        <v>3173.5256974859522</v>
      </c>
      <c r="AN29" s="86">
        <f>AM29*1.02</f>
        <v>3236.9962114356713</v>
      </c>
      <c r="AO29" s="87">
        <f t="shared" si="8"/>
        <v>3236.9962114356713</v>
      </c>
      <c r="AP29" s="87">
        <f t="shared" si="8"/>
        <v>3236.9962114356713</v>
      </c>
      <c r="AQ29" s="87">
        <f t="shared" si="8"/>
        <v>3236.9962114356713</v>
      </c>
      <c r="AR29" s="87">
        <f t="shared" si="8"/>
        <v>3236.9962114356713</v>
      </c>
      <c r="AS29" s="87">
        <f t="shared" si="8"/>
        <v>3236.9962114356713</v>
      </c>
      <c r="AT29" s="87">
        <f t="shared" si="8"/>
        <v>3236.9962114356713</v>
      </c>
      <c r="AU29" s="87">
        <f t="shared" si="8"/>
        <v>3236.9962114356713</v>
      </c>
      <c r="AV29" s="87">
        <f t="shared" si="8"/>
        <v>3236.9962114356713</v>
      </c>
      <c r="AW29" s="87">
        <f t="shared" si="8"/>
        <v>3236.9962114356713</v>
      </c>
      <c r="AX29" s="87">
        <f t="shared" si="8"/>
        <v>3236.9962114356713</v>
      </c>
      <c r="AY29" s="87">
        <f t="shared" si="8"/>
        <v>3236.9962114356713</v>
      </c>
      <c r="AZ29" s="86">
        <f>AY29*1.02</f>
        <v>3301.7361356643846</v>
      </c>
      <c r="BA29" s="87">
        <f t="shared" si="8"/>
        <v>3301.7361356643846</v>
      </c>
      <c r="BB29" s="87">
        <f t="shared" ref="BB29:BQ30" si="9">BA29</f>
        <v>3301.7361356643846</v>
      </c>
      <c r="BC29" s="87">
        <f t="shared" si="9"/>
        <v>3301.7361356643846</v>
      </c>
      <c r="BD29" s="87">
        <f t="shared" si="9"/>
        <v>3301.7361356643846</v>
      </c>
      <c r="BE29" s="86">
        <f>BD29*1.02</f>
        <v>3367.7708583776725</v>
      </c>
      <c r="BF29" s="87">
        <f t="shared" si="9"/>
        <v>3367.7708583776725</v>
      </c>
      <c r="BG29" s="87">
        <f t="shared" si="9"/>
        <v>3367.7708583776725</v>
      </c>
      <c r="BH29" s="87">
        <f t="shared" si="9"/>
        <v>3367.7708583776725</v>
      </c>
      <c r="BI29" s="87">
        <f t="shared" si="9"/>
        <v>3367.7708583776725</v>
      </c>
      <c r="BJ29" s="87">
        <f t="shared" si="9"/>
        <v>3367.7708583776725</v>
      </c>
      <c r="BK29" s="87">
        <f t="shared" si="9"/>
        <v>3367.7708583776725</v>
      </c>
      <c r="BL29" s="87">
        <f t="shared" si="9"/>
        <v>3367.7708583776725</v>
      </c>
      <c r="BM29" s="87">
        <f t="shared" si="9"/>
        <v>3367.7708583776725</v>
      </c>
      <c r="BN29" s="86">
        <f>BM29*1.02</f>
        <v>3435.1262755452262</v>
      </c>
      <c r="BO29" s="87">
        <f t="shared" si="9"/>
        <v>3435.1262755452262</v>
      </c>
      <c r="BP29" s="87">
        <f t="shared" si="9"/>
        <v>3435.1262755452262</v>
      </c>
      <c r="BQ29" s="87">
        <f t="shared" si="9"/>
        <v>3435.1262755452262</v>
      </c>
      <c r="BR29" s="87">
        <f t="shared" ref="BR29:BW30" si="10">BQ29</f>
        <v>3435.1262755452262</v>
      </c>
      <c r="BS29" s="87">
        <f t="shared" si="10"/>
        <v>3435.1262755452262</v>
      </c>
      <c r="BT29" s="87">
        <f t="shared" si="10"/>
        <v>3435.1262755452262</v>
      </c>
      <c r="BU29" s="87">
        <f t="shared" si="10"/>
        <v>3435.1262755452262</v>
      </c>
      <c r="BV29" s="87">
        <f t="shared" si="10"/>
        <v>3435.1262755452262</v>
      </c>
      <c r="BW29" s="87">
        <f t="shared" si="10"/>
        <v>3435.1262755452262</v>
      </c>
    </row>
    <row r="30" spans="1:75" x14ac:dyDescent="0.25">
      <c r="A30" s="13" t="s">
        <v>95</v>
      </c>
      <c r="B30" s="35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87"/>
      <c r="P30" s="87">
        <f>P29</f>
        <v>2818</v>
      </c>
      <c r="Q30" s="87">
        <f>P30</f>
        <v>2818</v>
      </c>
      <c r="R30" s="87">
        <f t="shared" si="6"/>
        <v>2818</v>
      </c>
      <c r="S30" s="87">
        <f t="shared" si="6"/>
        <v>2818</v>
      </c>
      <c r="T30" s="87">
        <f t="shared" si="6"/>
        <v>2818</v>
      </c>
      <c r="U30" s="87">
        <f t="shared" si="6"/>
        <v>2818</v>
      </c>
      <c r="V30" s="87">
        <f t="shared" si="6"/>
        <v>2818</v>
      </c>
      <c r="W30" s="87">
        <f t="shared" si="6"/>
        <v>2818</v>
      </c>
      <c r="X30" s="87">
        <f t="shared" si="6"/>
        <v>2818</v>
      </c>
      <c r="Y30" s="87">
        <f t="shared" si="6"/>
        <v>2818</v>
      </c>
      <c r="Z30" s="87">
        <f t="shared" si="6"/>
        <v>2818</v>
      </c>
      <c r="AA30" s="86">
        <f>Z30*1.02</f>
        <v>2874.36</v>
      </c>
      <c r="AB30" s="87">
        <f t="shared" si="7"/>
        <v>2874.36</v>
      </c>
      <c r="AC30" s="87">
        <f t="shared" si="7"/>
        <v>2874.36</v>
      </c>
      <c r="AD30" s="87">
        <f t="shared" si="7"/>
        <v>2874.36</v>
      </c>
      <c r="AE30" s="87">
        <f t="shared" si="7"/>
        <v>2874.36</v>
      </c>
      <c r="AF30" s="86">
        <f>AE30*1.02</f>
        <v>2931.8472000000002</v>
      </c>
      <c r="AG30" s="87">
        <f t="shared" si="7"/>
        <v>2931.8472000000002</v>
      </c>
      <c r="AH30" s="87">
        <f t="shared" si="7"/>
        <v>2931.8472000000002</v>
      </c>
      <c r="AI30" s="86">
        <f>AH30*1.02</f>
        <v>2990.484144</v>
      </c>
      <c r="AJ30" s="87">
        <f t="shared" si="7"/>
        <v>2990.484144</v>
      </c>
      <c r="AK30" s="87">
        <f t="shared" si="7"/>
        <v>2990.484144</v>
      </c>
      <c r="AL30" s="86">
        <f>AK30*1.02</f>
        <v>3050.2938268799999</v>
      </c>
      <c r="AM30" s="87">
        <f t="shared" ref="AM30" si="11">AL30</f>
        <v>3050.2938268799999</v>
      </c>
      <c r="AN30" s="86">
        <f>AM30*1.02</f>
        <v>3111.2997034176001</v>
      </c>
      <c r="AO30" s="87">
        <f t="shared" si="8"/>
        <v>3111.2997034176001</v>
      </c>
      <c r="AP30" s="86">
        <f>AO30*1.02</f>
        <v>3173.5256974859522</v>
      </c>
      <c r="AQ30" s="87">
        <f t="shared" si="8"/>
        <v>3173.5256974859522</v>
      </c>
      <c r="AR30" s="87">
        <f t="shared" si="8"/>
        <v>3173.5256974859522</v>
      </c>
      <c r="AS30" s="87">
        <f t="shared" si="8"/>
        <v>3173.5256974859522</v>
      </c>
      <c r="AT30" s="86">
        <f>AS30*1.02</f>
        <v>3236.9962114356713</v>
      </c>
      <c r="AU30" s="87">
        <f t="shared" si="8"/>
        <v>3236.9962114356713</v>
      </c>
      <c r="AV30" s="87">
        <f t="shared" si="8"/>
        <v>3236.9962114356713</v>
      </c>
      <c r="AW30" s="87">
        <f t="shared" si="8"/>
        <v>3236.9962114356713</v>
      </c>
      <c r="AX30" s="87">
        <f t="shared" si="8"/>
        <v>3236.9962114356713</v>
      </c>
      <c r="AY30" s="87">
        <f t="shared" si="8"/>
        <v>3236.9962114356713</v>
      </c>
      <c r="AZ30" s="87">
        <f t="shared" si="8"/>
        <v>3236.9962114356713</v>
      </c>
      <c r="BA30" s="87">
        <f t="shared" si="8"/>
        <v>3236.9962114356713</v>
      </c>
      <c r="BB30" s="87">
        <f t="shared" si="9"/>
        <v>3236.9962114356713</v>
      </c>
      <c r="BC30" s="86">
        <f>BB30*1.02</f>
        <v>3301.7361356643846</v>
      </c>
      <c r="BD30" s="87">
        <f t="shared" si="9"/>
        <v>3301.7361356643846</v>
      </c>
      <c r="BE30" s="87">
        <f t="shared" si="9"/>
        <v>3301.7361356643846</v>
      </c>
      <c r="BF30" s="87">
        <f t="shared" si="9"/>
        <v>3301.7361356643846</v>
      </c>
      <c r="BG30" s="87">
        <f t="shared" si="9"/>
        <v>3301.7361356643846</v>
      </c>
      <c r="BH30" s="87">
        <f t="shared" si="9"/>
        <v>3301.7361356643846</v>
      </c>
      <c r="BI30" s="87">
        <f t="shared" si="9"/>
        <v>3301.7361356643846</v>
      </c>
      <c r="BJ30" s="86">
        <f>BI30*1.02</f>
        <v>3367.7708583776725</v>
      </c>
      <c r="BK30" s="87">
        <f t="shared" si="9"/>
        <v>3367.7708583776725</v>
      </c>
      <c r="BL30" s="87">
        <f t="shared" si="9"/>
        <v>3367.7708583776725</v>
      </c>
      <c r="BM30" s="87">
        <f t="shared" si="9"/>
        <v>3367.7708583776725</v>
      </c>
      <c r="BN30" s="87">
        <f t="shared" si="9"/>
        <v>3367.7708583776725</v>
      </c>
      <c r="BO30" s="87">
        <f t="shared" si="9"/>
        <v>3367.7708583776725</v>
      </c>
      <c r="BP30" s="87">
        <f t="shared" si="9"/>
        <v>3367.7708583776725</v>
      </c>
      <c r="BQ30" s="87">
        <f t="shared" si="9"/>
        <v>3367.7708583776725</v>
      </c>
      <c r="BR30" s="86">
        <f>BQ30*1.02</f>
        <v>3435.1262755452262</v>
      </c>
      <c r="BS30" s="87">
        <f t="shared" si="10"/>
        <v>3435.1262755452262</v>
      </c>
      <c r="BT30" s="87">
        <f t="shared" si="10"/>
        <v>3435.1262755452262</v>
      </c>
      <c r="BU30" s="87">
        <f t="shared" si="10"/>
        <v>3435.1262755452262</v>
      </c>
      <c r="BV30" s="87">
        <f t="shared" si="10"/>
        <v>3435.1262755452262</v>
      </c>
      <c r="BW30" s="87">
        <f t="shared" si="10"/>
        <v>3435.1262755452262</v>
      </c>
    </row>
    <row r="31" spans="1:75" x14ac:dyDescent="0.25">
      <c r="B31" s="62"/>
      <c r="C31" s="62"/>
      <c r="D31" s="62"/>
      <c r="E31" s="62"/>
    </row>
    <row r="33" spans="1:47" x14ac:dyDescent="0.25">
      <c r="AT33" t="s">
        <v>98</v>
      </c>
      <c r="AU33" s="1" t="s">
        <v>100</v>
      </c>
    </row>
    <row r="34" spans="1:47" x14ac:dyDescent="0.25">
      <c r="A34" s="61" t="s">
        <v>96</v>
      </c>
      <c r="B34" t="s">
        <v>97</v>
      </c>
      <c r="C34" t="s">
        <v>98</v>
      </c>
      <c r="D34" s="1" t="s">
        <v>99</v>
      </c>
      <c r="E34" s="1" t="s">
        <v>100</v>
      </c>
      <c r="AT34" s="62"/>
    </row>
    <row r="35" spans="1:47" x14ac:dyDescent="0.25">
      <c r="A35">
        <v>107.3132077999034</v>
      </c>
      <c r="B35" s="62">
        <v>43891</v>
      </c>
      <c r="C35" s="62">
        <v>43952</v>
      </c>
      <c r="F35" s="1" t="s">
        <v>102</v>
      </c>
      <c r="G35" s="1" t="s">
        <v>103</v>
      </c>
      <c r="H35" s="1"/>
      <c r="AT35" s="62">
        <v>44470</v>
      </c>
      <c r="AU35" s="62">
        <v>44531</v>
      </c>
    </row>
    <row r="36" spans="1:47" x14ac:dyDescent="0.25">
      <c r="A36">
        <v>109.45947195590146</v>
      </c>
      <c r="B36" s="62">
        <v>44409</v>
      </c>
      <c r="C36" s="62">
        <v>44470</v>
      </c>
      <c r="D36" s="62">
        <v>44470</v>
      </c>
      <c r="E36" s="62">
        <v>44531</v>
      </c>
      <c r="F36">
        <f>E36-C36</f>
        <v>61</v>
      </c>
      <c r="G36">
        <f>ROUND(F36*5/7,0)</f>
        <v>44</v>
      </c>
      <c r="AT36" s="62">
        <v>44593</v>
      </c>
      <c r="AU36" s="62">
        <v>44682</v>
      </c>
    </row>
    <row r="37" spans="1:47" x14ac:dyDescent="0.25">
      <c r="A37">
        <v>111.64866139501949</v>
      </c>
      <c r="B37" s="62">
        <v>44531</v>
      </c>
      <c r="C37" s="62">
        <v>44593</v>
      </c>
      <c r="D37" s="62">
        <v>44621</v>
      </c>
      <c r="E37" s="62">
        <v>44682</v>
      </c>
      <c r="F37">
        <f t="shared" ref="F37:F45" si="12">E37-C37</f>
        <v>89</v>
      </c>
      <c r="G37">
        <f t="shared" ref="G37:G45" si="13">ROUND(F37*5/7,0)</f>
        <v>64</v>
      </c>
      <c r="AT37" s="62">
        <v>44652</v>
      </c>
      <c r="AU37" s="62">
        <v>44774</v>
      </c>
    </row>
    <row r="38" spans="1:47" x14ac:dyDescent="0.25">
      <c r="A38">
        <v>113.88163462291988</v>
      </c>
      <c r="B38" s="62">
        <v>44593</v>
      </c>
      <c r="C38" s="62">
        <v>44652</v>
      </c>
      <c r="D38" s="62">
        <v>44713</v>
      </c>
      <c r="E38" s="62">
        <v>44774</v>
      </c>
      <c r="F38">
        <f t="shared" si="12"/>
        <v>122</v>
      </c>
      <c r="G38">
        <f t="shared" si="13"/>
        <v>87</v>
      </c>
      <c r="AT38" s="62">
        <v>44713</v>
      </c>
      <c r="AU38" s="62">
        <v>44866</v>
      </c>
    </row>
    <row r="39" spans="1:47" x14ac:dyDescent="0.25">
      <c r="A39">
        <v>116.15926731537827</v>
      </c>
      <c r="B39" s="62">
        <v>44652</v>
      </c>
      <c r="C39" s="62">
        <v>44713</v>
      </c>
      <c r="D39" s="62">
        <v>44805</v>
      </c>
      <c r="E39" s="62">
        <v>44866</v>
      </c>
      <c r="F39">
        <f t="shared" si="12"/>
        <v>153</v>
      </c>
      <c r="G39">
        <f t="shared" si="13"/>
        <v>109</v>
      </c>
      <c r="AT39" s="62">
        <v>44835</v>
      </c>
      <c r="AU39" s="62">
        <v>44927</v>
      </c>
    </row>
    <row r="40" spans="1:47" x14ac:dyDescent="0.25">
      <c r="A40">
        <v>118.48245266168584</v>
      </c>
      <c r="B40" s="62">
        <v>44774</v>
      </c>
      <c r="C40" s="62">
        <v>44835</v>
      </c>
      <c r="D40" s="62">
        <v>44866</v>
      </c>
      <c r="E40" s="62">
        <v>44927</v>
      </c>
      <c r="F40">
        <f t="shared" si="12"/>
        <v>92</v>
      </c>
      <c r="G40">
        <f t="shared" si="13"/>
        <v>66</v>
      </c>
      <c r="AT40" s="62">
        <v>44896</v>
      </c>
      <c r="AU40" s="62">
        <v>44986</v>
      </c>
    </row>
    <row r="41" spans="1:47" x14ac:dyDescent="0.25">
      <c r="A41">
        <v>120.85210171491956</v>
      </c>
      <c r="B41" s="62">
        <v>44835</v>
      </c>
      <c r="C41" s="62">
        <v>44896</v>
      </c>
      <c r="D41" s="62">
        <v>44927</v>
      </c>
      <c r="E41" s="62">
        <v>44986</v>
      </c>
      <c r="F41">
        <f t="shared" si="12"/>
        <v>90</v>
      </c>
      <c r="G41">
        <f t="shared" si="13"/>
        <v>64</v>
      </c>
    </row>
    <row r="42" spans="1:47" x14ac:dyDescent="0.25">
      <c r="A42">
        <v>123.26914374921795</v>
      </c>
      <c r="B42" s="62">
        <v>44866</v>
      </c>
      <c r="C42" s="62">
        <v>44927</v>
      </c>
      <c r="D42" s="62">
        <v>45047</v>
      </c>
      <c r="E42" s="62">
        <v>45108</v>
      </c>
      <c r="F42">
        <f t="shared" si="12"/>
        <v>181</v>
      </c>
      <c r="G42">
        <f t="shared" si="13"/>
        <v>129</v>
      </c>
      <c r="AT42" s="62">
        <v>44927</v>
      </c>
      <c r="AU42" s="62">
        <v>45108</v>
      </c>
    </row>
    <row r="43" spans="1:47" x14ac:dyDescent="0.25">
      <c r="A43">
        <v>125.7345266242023</v>
      </c>
      <c r="B43" s="62">
        <v>45231</v>
      </c>
      <c r="C43" s="62">
        <v>45292</v>
      </c>
      <c r="D43" s="62">
        <v>45323</v>
      </c>
      <c r="E43" s="62">
        <v>45383</v>
      </c>
      <c r="F43">
        <f t="shared" si="12"/>
        <v>91</v>
      </c>
      <c r="G43">
        <f t="shared" si="13"/>
        <v>65</v>
      </c>
      <c r="AT43" s="62">
        <v>45292</v>
      </c>
      <c r="AU43" s="62">
        <v>45383</v>
      </c>
    </row>
    <row r="44" spans="1:47" x14ac:dyDescent="0.25">
      <c r="A44">
        <v>128.24921715668634</v>
      </c>
      <c r="B44" s="62">
        <v>45383</v>
      </c>
      <c r="C44" s="62">
        <v>45444</v>
      </c>
      <c r="D44" s="62">
        <v>45536</v>
      </c>
      <c r="E44" s="62">
        <v>45597</v>
      </c>
      <c r="F44">
        <f t="shared" si="12"/>
        <v>153</v>
      </c>
      <c r="G44">
        <f t="shared" si="13"/>
        <v>109</v>
      </c>
    </row>
    <row r="45" spans="1:47" x14ac:dyDescent="0.25">
      <c r="A45">
        <f>A44*1.02</f>
        <v>130.81420149982006</v>
      </c>
      <c r="B45" s="62">
        <v>45658</v>
      </c>
      <c r="C45" s="62">
        <v>45717</v>
      </c>
      <c r="D45" s="62">
        <v>45778</v>
      </c>
      <c r="E45" s="62">
        <v>45839</v>
      </c>
      <c r="F45">
        <f t="shared" si="12"/>
        <v>122</v>
      </c>
      <c r="G45">
        <f t="shared" si="13"/>
        <v>87</v>
      </c>
      <c r="AT45" s="62">
        <v>45444</v>
      </c>
      <c r="AU45" s="62">
        <v>45597</v>
      </c>
    </row>
    <row r="46" spans="1:47" x14ac:dyDescent="0.25">
      <c r="A46">
        <f>A45*1.02</f>
        <v>133.43048552981645</v>
      </c>
      <c r="B46" s="62"/>
      <c r="H46" s="63"/>
      <c r="AT46" s="62">
        <v>45717</v>
      </c>
      <c r="AU46" s="62">
        <v>45839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18FB59EB2D341B340663A245EF50B" ma:contentTypeVersion="18" ma:contentTypeDescription="Crée un document." ma:contentTypeScope="" ma:versionID="8d1dc37f94b4c998d7e70dec7528efe6">
  <xsd:schema xmlns:xsd="http://www.w3.org/2001/XMLSchema" xmlns:xs="http://www.w3.org/2001/XMLSchema" xmlns:p="http://schemas.microsoft.com/office/2006/metadata/properties" xmlns:ns2="1e832426-6819-49af-b751-404cdfce1567" xmlns:ns3="77a89908-781c-4b84-9ceb-99331e8e5261" xmlns:ns4="913df86f-305d-4c64-b703-e3ccc27142e5" xmlns:ns5="23c380fc-c9d2-4a00-b2f3-7446e286287f" targetNamespace="http://schemas.microsoft.com/office/2006/metadata/properties" ma:root="true" ma:fieldsID="60229dd0236edd8609fae0a41f5d7c6b" ns2:_="" ns3:_="" ns4:_="" ns5:_="">
    <xsd:import namespace="1e832426-6819-49af-b751-404cdfce1567"/>
    <xsd:import namespace="77a89908-781c-4b84-9ceb-99331e8e5261"/>
    <xsd:import namespace="913df86f-305d-4c64-b703-e3ccc27142e5"/>
    <xsd:import namespace="23c380fc-c9d2-4a00-b2f3-7446e28628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5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32426-6819-49af-b751-404cdfce15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b016407-b1f3-4165-9c91-d5874496e48e}" ma:internalName="TaxCatchAll" ma:showField="CatchAllData" ma:web="913df86f-305d-4c64-b703-e3ccc27142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89908-781c-4b84-9ceb-99331e8e5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4a2598b1-08ab-4950-8754-92b55e3df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df86f-305d-4c64-b703-e3ccc27142e5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380fc-c9d2-4a00-b2f3-7446e286287f" elementFormDefault="qualified">
    <xsd:import namespace="http://schemas.microsoft.com/office/2006/documentManagement/types"/>
    <xsd:import namespace="http://schemas.microsoft.com/office/infopath/2007/PartnerControls"/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e832426-6819-49af-b751-404cdfce1567">EMK6YTJ6CDWZ-580693163-180084</_dlc_DocId>
    <_dlc_DocIdUrl xmlns="1e832426-6819-49af-b751-404cdfce1567">
      <Url>https://acvcsc.sharepoint.com/sites/37VD-AS/ServiceEtude/Interne/_layouts/15/DocIdRedir.aspx?ID=EMK6YTJ6CDWZ-580693163-180084</Url>
      <Description>EMK6YTJ6CDWZ-580693163-180084</Description>
    </_dlc_DocIdUrl>
    <TaxCatchAll xmlns="1e832426-6819-49af-b751-404cdfce1567" xsi:nil="true"/>
    <lcf76f155ced4ddcb4097134ff3c332f xmlns="77a89908-781c-4b84-9ceb-99331e8e52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7D7637-5762-4162-AF45-0942449D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35732-2398-40BA-BBBD-40B3F23702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DDF7966-5644-4AFE-88B1-9CA8B0197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32426-6819-49af-b751-404cdfce1567"/>
    <ds:schemaRef ds:uri="77a89908-781c-4b84-9ceb-99331e8e5261"/>
    <ds:schemaRef ds:uri="913df86f-305d-4c64-b703-e3ccc27142e5"/>
    <ds:schemaRef ds:uri="23c380fc-c9d2-4a00-b2f3-7446e2862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89AA34-E91E-4007-B504-0F5BA74FA153}">
  <ds:schemaRefs>
    <ds:schemaRef ds:uri="913df86f-305d-4c64-b703-e3ccc27142e5"/>
    <ds:schemaRef ds:uri="http://www.w3.org/XML/1998/namespace"/>
    <ds:schemaRef ds:uri="http://schemas.microsoft.com/office/infopath/2007/PartnerControls"/>
    <ds:schemaRef ds:uri="http://purl.org/dc/terms/"/>
    <ds:schemaRef ds:uri="77a89908-781c-4b84-9ceb-99331e8e5261"/>
    <ds:schemaRef ds:uri="http://schemas.microsoft.com/office/2006/documentManagement/types"/>
    <ds:schemaRef ds:uri="http://schemas.microsoft.com/office/2006/metadata/properties"/>
    <ds:schemaRef ds:uri="http://purl.org/dc/dcmitype/"/>
    <ds:schemaRef ds:uri="23c380fc-c9d2-4a00-b2f3-7446e286287f"/>
    <ds:schemaRef ds:uri="http://schemas.openxmlformats.org/package/2006/metadata/core-properties"/>
    <ds:schemaRef ds:uri="1e832426-6819-49af-b751-404cdfce156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ALL SECTORS (CP - PC)</vt:lpstr>
      <vt:lpstr>118</vt:lpstr>
      <vt:lpstr>119</vt:lpstr>
      <vt:lpstr>121</vt:lpstr>
      <vt:lpstr>133</vt:lpstr>
      <vt:lpstr>152.01</vt:lpstr>
      <vt:lpstr>302</vt:lpstr>
      <vt:lpstr>317</vt:lpstr>
      <vt:lpstr>322.01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gty</dc:creator>
  <cp:keywords/>
  <dc:description/>
  <cp:lastModifiedBy>Rachel Michel</cp:lastModifiedBy>
  <cp:revision/>
  <dcterms:created xsi:type="dcterms:W3CDTF">2000-06-02T11:58:13Z</dcterms:created>
  <dcterms:modified xsi:type="dcterms:W3CDTF">2025-01-16T08:14:58Z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0x010100DB918FB59EB2D341B340663A245EF50B</vt:lpwstr>
  </property>
  <property fmtid="{D5CDD505-2E9C-101B-9397-08002B2CF9AE}" pid="3" name="_dlc_DocIdItemGuid">
    <vt:lpwstr>cdbdf3dc-88c8-4630-8d36-94b14201d183</vt:lpwstr>
  </property>
  <property fmtid="{D5CDD505-2E9C-101B-9397-08002B2CF9AE}" pid="4" name="MediaServiceImageTags">
    <vt:lpwstr/>
  </property>
</Properties>
</file>